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960" windowWidth="11760" windowHeight="2580" activeTab="0"/>
  </bookViews>
  <sheets>
    <sheet name="Доходы" sheetId="1" r:id="rId1"/>
    <sheet name="Расходы" sheetId="2" r:id="rId2"/>
  </sheets>
  <definedNames>
    <definedName name="_xlnm.Print_Area" localSheetId="1">'Расходы'!$A$1:$H$58</definedName>
  </definedNames>
  <calcPr fullCalcOnLoad="1"/>
</workbook>
</file>

<file path=xl/sharedStrings.xml><?xml version="1.0" encoding="utf-8"?>
<sst xmlns="http://schemas.openxmlformats.org/spreadsheetml/2006/main" count="204" uniqueCount="191">
  <si>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</si>
  <si>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</si>
  <si>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</si>
  <si>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</si>
  <si>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</si>
  <si>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</si>
  <si>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</si>
  <si>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</si>
  <si>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</si>
  <si>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</si>
  <si>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</si>
  <si>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</si>
  <si>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</si>
  <si>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</si>
  <si>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</si>
  <si>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</si>
  <si>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</si>
  <si>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</si>
  <si>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</si>
  <si>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</si>
  <si>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</si>
  <si>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</si>
  <si>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</si>
  <si>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</si>
  <si>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</si>
  <si>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</si>
  <si>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</si>
  <si>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</si>
  <si>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</si>
  <si>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</si>
  <si>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</si>
  <si>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</si>
  <si>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</si>
  <si>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</si>
  <si>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</si>
  <si>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</si>
  <si>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</si>
  <si>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</si>
  <si>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</si>
  <si>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</si>
  <si>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</si>
  <si>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</si>
  <si>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</si>
  <si>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</si>
  <si>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</si>
  <si>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</si>
  <si>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</si>
  <si>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</si>
  <si>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</si>
  <si>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</si>
  <si>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</si>
  <si>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</si>
  <si>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</si>
  <si>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</si>
  <si>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</si>
  <si>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</si>
  <si>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</si>
  <si>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 xml:space="preserve">% выполнения 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</si>
  <si>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</si>
  <si>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</si>
  <si>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</si>
  <si>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</si>
  <si>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</si>
  <si>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</si>
  <si>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</si>
  <si>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</si>
  <si>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</si>
  <si>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</si>
  <si>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в т.ч.школы</t>
  </si>
  <si>
    <t>Общее образование всего:</t>
  </si>
  <si>
    <t>1 0 0 6</t>
  </si>
  <si>
    <t>0 4 0 8</t>
  </si>
  <si>
    <t>Транспорт</t>
  </si>
  <si>
    <t>план на 2010 год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</si>
  <si>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</si>
  <si>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</si>
  <si>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</si>
  <si>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</si>
  <si>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</si>
  <si>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</si>
  <si>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</si>
  <si>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</si>
  <si>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</si>
  <si>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0 4 0 6</t>
  </si>
  <si>
    <t>Водное хозяйство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</si>
  <si>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</si>
  <si>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</si>
  <si>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</si>
  <si>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</si>
  <si>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</si>
  <si>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</si>
  <si>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</si>
  <si>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</si>
  <si>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</si>
  <si>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Итого внутренних оборотов</t>
  </si>
  <si>
    <t>Доходы бюджета от возврата остатков</t>
  </si>
  <si>
    <t>2 18 00000 00 0000 000</t>
  </si>
  <si>
    <t>Иные межбюджетные трансферты</t>
  </si>
  <si>
    <t>0 5 0 5</t>
  </si>
  <si>
    <t>Другие вопросы в области ЖКХ</t>
  </si>
  <si>
    <t xml:space="preserve">0 6 0 0 </t>
  </si>
  <si>
    <t>Охрана окружающей среды</t>
  </si>
  <si>
    <t>0 6 0 2</t>
  </si>
  <si>
    <t>Сбор,удаление отходов и очистка сточных вод</t>
  </si>
  <si>
    <t>2 07 00000 00 0000 180</t>
  </si>
  <si>
    <t>Прочие безвозмездные поступления</t>
  </si>
  <si>
    <t>2 04 00000 00 0000 180</t>
  </si>
  <si>
    <t>Безвозмездные поступления негосударственных организаций</t>
  </si>
  <si>
    <t>0 1 0 5</t>
  </si>
  <si>
    <t>Судебная система</t>
  </si>
  <si>
    <t>1 11 01000 00 0000 120</t>
  </si>
  <si>
    <t>Доходы в виде прибыли (дивиденты)</t>
  </si>
  <si>
    <t>Задолженность и перерасчеты</t>
  </si>
  <si>
    <t>1 09 00000 00 0000 000</t>
  </si>
  <si>
    <t>Выполнено в 2015 году</t>
  </si>
  <si>
    <t>на год</t>
  </si>
  <si>
    <t>на отчетный период</t>
  </si>
  <si>
    <t>к годовому плану</t>
  </si>
  <si>
    <t>к отчетному периоду</t>
  </si>
  <si>
    <t>-</t>
  </si>
  <si>
    <t>План на 2016г.</t>
  </si>
  <si>
    <t>План на  2016 год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</si>
  <si>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</si>
  <si>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</si>
  <si>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</si>
  <si>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</si>
  <si>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</si>
  <si>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</si>
  <si>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</si>
  <si>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</si>
  <si>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</si>
  <si>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</si>
  <si>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</si>
  <si>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</si>
  <si>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</si>
  <si>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</si>
  <si>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</si>
  <si>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</si>
  <si>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</si>
  <si>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</si>
  <si>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</si>
  <si>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Налоги на товары (работы, услуги), реализуемые на территории РФ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</si>
  <si>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</si>
  <si>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</si>
  <si>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</si>
  <si>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</si>
  <si>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</si>
  <si>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</si>
  <si>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</si>
  <si>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</si>
  <si>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</si>
  <si>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</si>
  <si>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</si>
  <si>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</si>
  <si>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</si>
  <si>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</si>
  <si>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</si>
  <si>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</si>
  <si>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</si>
  <si>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</si>
  <si>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</si>
  <si>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</si>
  <si>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</si>
  <si>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</si>
  <si>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</si>
  <si>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</si>
  <si>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</si>
  <si>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</si>
  <si>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</si>
  <si>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</si>
  <si>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</si>
  <si>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</si>
  <si>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</si>
  <si>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</si>
  <si>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</si>
  <si>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</si>
  <si>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</si>
  <si>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</si>
  <si>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</si>
  <si>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</si>
  <si>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 xml:space="preserve">2 02 01000 00 0000 </t>
  </si>
  <si>
    <t xml:space="preserve">2 02 02000 00 0000 </t>
  </si>
  <si>
    <t xml:space="preserve">2 02 03000 00 0000 </t>
  </si>
  <si>
    <t>2 19 00000 00 0000</t>
  </si>
  <si>
    <t>Тыс.руб.</t>
  </si>
  <si>
    <t>ДОХОДЫ</t>
  </si>
  <si>
    <t xml:space="preserve">2 02 04000 00 0000 </t>
  </si>
  <si>
    <t>Национальная безопасность и правоохранительная  деятельность</t>
  </si>
  <si>
    <t>в т.ч.финансовая поддержка сельхозтоваропроизводителеей</t>
  </si>
  <si>
    <t>ДЮКФП, ДДТ, школа искусств</t>
  </si>
  <si>
    <t xml:space="preserve">на 01.06.2016  года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</si>
</sst>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3" borderId="0" applyNumberFormat="0" applyBorder="0" applyAlignment="0" applyProtection="0"/>
    <xf numFmtId="0" fontId="50" fillId="7" borderId="0" applyNumberFormat="0" applyBorder="0" applyAlignment="0" applyProtection="0"/>
    <xf numFmtId="0" fontId="12" fillId="3" borderId="0" applyNumberFormat="0" applyBorder="0" applyAlignment="0" applyProtection="0"/>
    <xf numFmtId="0" fontId="50" fillId="8" borderId="0" applyNumberFormat="0" applyBorder="0" applyAlignment="0" applyProtection="0"/>
    <xf numFmtId="0" fontId="12" fillId="3" borderId="0" applyNumberFormat="0" applyBorder="0" applyAlignment="0" applyProtection="0"/>
    <xf numFmtId="0" fontId="50" fillId="9" borderId="0" applyNumberFormat="0" applyBorder="0" applyAlignment="0" applyProtection="0"/>
    <xf numFmtId="0" fontId="12" fillId="5" borderId="0" applyNumberFormat="0" applyBorder="0" applyAlignment="0" applyProtection="0"/>
    <xf numFmtId="0" fontId="50" fillId="10" borderId="0" applyNumberFormat="0" applyBorder="0" applyAlignment="0" applyProtection="0"/>
    <xf numFmtId="0" fontId="12" fillId="5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50" fillId="12" borderId="0" applyNumberFormat="0" applyBorder="0" applyAlignment="0" applyProtection="0"/>
    <xf numFmtId="0" fontId="12" fillId="5" borderId="0" applyNumberFormat="0" applyBorder="0" applyAlignment="0" applyProtection="0"/>
    <xf numFmtId="0" fontId="50" fillId="13" borderId="0" applyNumberFormat="0" applyBorder="0" applyAlignment="0" applyProtection="0"/>
    <xf numFmtId="0" fontId="12" fillId="5" borderId="0" applyNumberFormat="0" applyBorder="0" applyAlignment="0" applyProtection="0"/>
    <xf numFmtId="0" fontId="50" fillId="14" borderId="0" applyNumberFormat="0" applyBorder="0" applyAlignment="0" applyProtection="0"/>
    <xf numFmtId="0" fontId="12" fillId="5" borderId="0" applyNumberFormat="0" applyBorder="0" applyAlignment="0" applyProtection="0"/>
    <xf numFmtId="0" fontId="50" fillId="15" borderId="0" applyNumberFormat="0" applyBorder="0" applyAlignment="0" applyProtection="0"/>
    <xf numFmtId="0" fontId="12" fillId="5" borderId="0" applyNumberFormat="0" applyBorder="0" applyAlignment="0" applyProtection="0"/>
    <xf numFmtId="0" fontId="51" fillId="16" borderId="0" applyNumberFormat="0" applyBorder="0" applyAlignment="0" applyProtection="0"/>
    <xf numFmtId="0" fontId="27" fillId="17" borderId="0" applyNumberFormat="0" applyBorder="0" applyAlignment="0" applyProtection="0"/>
    <xf numFmtId="0" fontId="51" fillId="18" borderId="0" applyNumberFormat="0" applyBorder="0" applyAlignment="0" applyProtection="0"/>
    <xf numFmtId="0" fontId="27" fillId="5" borderId="0" applyNumberFormat="0" applyBorder="0" applyAlignment="0" applyProtection="0"/>
    <xf numFmtId="0" fontId="51" fillId="19" borderId="0" applyNumberFormat="0" applyBorder="0" applyAlignment="0" applyProtection="0"/>
    <xf numFmtId="0" fontId="27" fillId="5" borderId="0" applyNumberFormat="0" applyBorder="0" applyAlignment="0" applyProtection="0"/>
    <xf numFmtId="0" fontId="51" fillId="20" borderId="0" applyNumberFormat="0" applyBorder="0" applyAlignment="0" applyProtection="0"/>
    <xf numFmtId="0" fontId="27" fillId="5" borderId="0" applyNumberFormat="0" applyBorder="0" applyAlignment="0" applyProtection="0"/>
    <xf numFmtId="0" fontId="51" fillId="21" borderId="0" applyNumberFormat="0" applyBorder="0" applyAlignment="0" applyProtection="0"/>
    <xf numFmtId="0" fontId="27" fillId="17" borderId="0" applyNumberFormat="0" applyBorder="0" applyAlignment="0" applyProtection="0"/>
    <xf numFmtId="0" fontId="51" fillId="22" borderId="0" applyNumberFormat="0" applyBorder="0" applyAlignment="0" applyProtection="0"/>
    <xf numFmtId="0" fontId="27" fillId="5" borderId="0" applyNumberFormat="0" applyBorder="0" applyAlignment="0" applyProtection="0"/>
    <xf numFmtId="0" fontId="51" fillId="23" borderId="0" applyNumberFormat="0" applyBorder="0" applyAlignment="0" applyProtection="0"/>
    <xf numFmtId="0" fontId="27" fillId="17" borderId="0" applyNumberFormat="0" applyBorder="0" applyAlignment="0" applyProtection="0"/>
    <xf numFmtId="0" fontId="51" fillId="24" borderId="0" applyNumberFormat="0" applyBorder="0" applyAlignment="0" applyProtection="0"/>
    <xf numFmtId="0" fontId="27" fillId="25" borderId="0" applyNumberFormat="0" applyBorder="0" applyAlignment="0" applyProtection="0"/>
    <xf numFmtId="0" fontId="51" fillId="26" borderId="0" applyNumberFormat="0" applyBorder="0" applyAlignment="0" applyProtection="0"/>
    <xf numFmtId="0" fontId="27" fillId="27" borderId="0" applyNumberFormat="0" applyBorder="0" applyAlignment="0" applyProtection="0"/>
    <xf numFmtId="0" fontId="51" fillId="28" borderId="0" applyNumberFormat="0" applyBorder="0" applyAlignment="0" applyProtection="0"/>
    <xf numFmtId="0" fontId="27" fillId="29" borderId="0" applyNumberFormat="0" applyBorder="0" applyAlignment="0" applyProtection="0"/>
    <xf numFmtId="0" fontId="51" fillId="30" borderId="0" applyNumberFormat="0" applyBorder="0" applyAlignment="0" applyProtection="0"/>
    <xf numFmtId="0" fontId="27" fillId="17" borderId="0" applyNumberFormat="0" applyBorder="0" applyAlignment="0" applyProtection="0"/>
    <xf numFmtId="0" fontId="51" fillId="31" borderId="0" applyNumberFormat="0" applyBorder="0" applyAlignment="0" applyProtection="0"/>
    <xf numFmtId="0" fontId="27" fillId="25" borderId="0" applyNumberFormat="0" applyBorder="0" applyAlignment="0" applyProtection="0"/>
    <xf numFmtId="0" fontId="52" fillId="32" borderId="1" applyNumberFormat="0" applyAlignment="0" applyProtection="0"/>
    <xf numFmtId="0" fontId="20" fillId="5" borderId="2" applyNumberFormat="0" applyAlignment="0" applyProtection="0"/>
    <xf numFmtId="0" fontId="53" fillId="33" borderId="3" applyNumberFormat="0" applyAlignment="0" applyProtection="0"/>
    <xf numFmtId="0" fontId="21" fillId="3" borderId="4" applyNumberFormat="0" applyAlignment="0" applyProtection="0"/>
    <xf numFmtId="0" fontId="54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14" fillId="0" borderId="6" applyNumberFormat="0" applyFill="0" applyAlignment="0" applyProtection="0"/>
    <xf numFmtId="0" fontId="56" fillId="0" borderId="7" applyNumberFormat="0" applyFill="0" applyAlignment="0" applyProtection="0"/>
    <xf numFmtId="0" fontId="15" fillId="0" borderId="8" applyNumberFormat="0" applyFill="0" applyAlignment="0" applyProtection="0"/>
    <xf numFmtId="0" fontId="57" fillId="0" borderId="9" applyNumberFormat="0" applyFill="0" applyAlignment="0" applyProtection="0"/>
    <xf numFmtId="0" fontId="1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1" fillId="0" borderId="12" applyNumberFormat="0" applyFill="0" applyAlignment="0" applyProtection="0"/>
    <xf numFmtId="0" fontId="59" fillId="34" borderId="13" applyNumberFormat="0" applyAlignment="0" applyProtection="0"/>
    <xf numFmtId="0" fontId="24" fillId="29" borderId="14" applyNumberFormat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18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23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17" fillId="5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186" fontId="31" fillId="0" borderId="19" xfId="101" applyNumberFormat="1" applyFont="1" applyFill="1" applyBorder="1" applyAlignment="1">
      <alignment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191" fontId="29" fillId="39" borderId="19" xfId="101" applyNumberFormat="1" applyFont="1" applyFill="1" applyBorder="1" applyAlignment="1">
      <alignment horizontal="center" vertical="center"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49" fontId="31" fillId="0" borderId="19" xfId="0" applyNumberFormat="1" applyFont="1" applyFill="1" applyBorder="1" applyAlignment="1">
      <alignment vertical="center" wrapText="1"/>
    </xf>
    <xf numFmtId="49" fontId="31" fillId="0" borderId="19" xfId="0" applyNumberFormat="1" applyFont="1" applyBorder="1" applyAlignment="1">
      <alignment vertical="center" wrapText="1"/>
    </xf>
    <xf numFmtId="186" fontId="30" fillId="40" borderId="19" xfId="10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vertical="center" wrapText="1"/>
    </xf>
    <xf numFmtId="181" fontId="34" fillId="0" borderId="19" xfId="0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vertical="center"/>
    </xf>
    <xf numFmtId="181" fontId="34" fillId="0" borderId="19" xfId="0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186" fontId="33" fillId="39" borderId="19" xfId="101" applyNumberFormat="1" applyFont="1" applyFill="1" applyBorder="1" applyAlignment="1">
      <alignment horizontal="right" vertical="center"/>
    </xf>
    <xf numFmtId="49" fontId="33" fillId="0" borderId="20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49" fontId="38" fillId="0" borderId="19" xfId="0" applyNumberFormat="1" applyFont="1" applyBorder="1" applyAlignment="1" applyProtection="1">
      <alignment horizontal="center" vertical="center"/>
      <protection/>
    </xf>
    <xf numFmtId="49" fontId="38" fillId="0" borderId="19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0" fontId="33" fillId="0" borderId="19" xfId="0" applyFont="1" applyBorder="1" applyAlignment="1">
      <alignment horizontal="center" vertical="center" wrapText="1"/>
    </xf>
    <xf numFmtId="0" fontId="37" fillId="39" borderId="21" xfId="0" applyFont="1" applyFill="1" applyBorder="1" applyAlignment="1">
      <alignment horizontal="left" vertical="center"/>
    </xf>
    <xf numFmtId="0" fontId="37" fillId="39" borderId="22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4" fillId="0" borderId="23" xfId="0" applyFont="1" applyBorder="1" applyAlignment="1">
      <alignment horizontal="right"/>
    </xf>
    <xf numFmtId="49" fontId="33" fillId="0" borderId="19" xfId="0" applyNumberFormat="1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78" zoomScalePageLayoutView="0" workbookViewId="0" topLeftCell="B35">
      <selection activeCell="I55" sqref="I55"/>
    </sheetView>
  </sheetViews>
  <sheetFormatPr defaultColWidth="9.00390625" defaultRowHeight="12.75"/>
  <cols>
    <col min="1" max="1" width="18.625" style="0" customWidth="1"/>
    <col min="2" max="2" width="46.25390625" style="0" customWidth="1"/>
    <col min="3" max="3" width="13.00390625" style="0" customWidth="1"/>
    <col min="4" max="4" width="13.375" style="0" customWidth="1"/>
    <col min="5" max="5" width="14.00390625" style="0" customWidth="1"/>
    <col min="6" max="6" width="11.25390625" style="0" customWidth="1"/>
    <col min="7" max="7" width="12.875" style="0" customWidth="1"/>
    <col min="8" max="8" width="17.00390625" style="0" customWidth="1"/>
    <col min="9" max="9" width="11.875" style="0" customWidth="1"/>
    <col min="10" max="10" width="10.625" style="0" customWidth="1"/>
    <col min="11" max="11" width="12.125" style="0" customWidth="1"/>
  </cols>
  <sheetData>
    <row r="1" spans="1:9" ht="16.5">
      <c r="A1" s="64" t="s">
        <v>122</v>
      </c>
      <c r="B1" s="64"/>
      <c r="C1" s="64"/>
      <c r="D1" s="64"/>
      <c r="E1" s="64"/>
      <c r="F1" s="64"/>
      <c r="G1" s="64"/>
      <c r="H1" s="64"/>
      <c r="I1" s="59"/>
    </row>
    <row r="2" spans="1:9" ht="16.5">
      <c r="A2" s="64" t="s">
        <v>123</v>
      </c>
      <c r="B2" s="64"/>
      <c r="C2" s="64"/>
      <c r="D2" s="64"/>
      <c r="E2" s="64"/>
      <c r="F2" s="64"/>
      <c r="G2" s="64"/>
      <c r="H2" s="64"/>
      <c r="I2" s="59"/>
    </row>
    <row r="3" spans="1:9" ht="16.5">
      <c r="A3" s="64" t="s">
        <v>190</v>
      </c>
      <c r="B3" s="64"/>
      <c r="C3" s="64"/>
      <c r="D3" s="64"/>
      <c r="E3" s="64"/>
      <c r="F3" s="64"/>
      <c r="G3" s="64"/>
      <c r="H3" s="64"/>
      <c r="I3" s="35"/>
    </row>
    <row r="4" spans="1:9" ht="16.5">
      <c r="A4" s="35"/>
      <c r="B4" s="35"/>
      <c r="C4" s="35"/>
      <c r="D4" s="35"/>
      <c r="E4" s="35"/>
      <c r="F4" s="35"/>
      <c r="G4" s="35"/>
      <c r="H4" s="35"/>
      <c r="I4" s="35"/>
    </row>
    <row r="5" spans="1:9" ht="16.5">
      <c r="A5" s="64" t="s">
        <v>185</v>
      </c>
      <c r="B5" s="64"/>
      <c r="C5" s="64"/>
      <c r="D5" s="64"/>
      <c r="E5" s="64"/>
      <c r="F5" s="64"/>
      <c r="G5" s="64"/>
      <c r="H5" s="64"/>
      <c r="I5" s="35"/>
    </row>
    <row r="6" spans="1:8" ht="15.75">
      <c r="A6" s="65" t="s">
        <v>184</v>
      </c>
      <c r="B6" s="65"/>
      <c r="C6" s="65"/>
      <c r="D6" s="65"/>
      <c r="E6" s="65"/>
      <c r="F6" s="65"/>
      <c r="G6" s="65"/>
      <c r="H6" s="65"/>
    </row>
    <row r="7" spans="1:8" ht="15.75">
      <c r="A7" s="61" t="s">
        <v>125</v>
      </c>
      <c r="B7" s="61" t="s">
        <v>56</v>
      </c>
      <c r="C7" s="66" t="s">
        <v>121</v>
      </c>
      <c r="D7" s="66"/>
      <c r="E7" s="61" t="s">
        <v>90</v>
      </c>
      <c r="F7" s="61" t="s">
        <v>57</v>
      </c>
      <c r="G7" s="61"/>
      <c r="H7" s="61" t="s">
        <v>114</v>
      </c>
    </row>
    <row r="8" spans="1:8" ht="47.25">
      <c r="A8" s="61"/>
      <c r="B8" s="61"/>
      <c r="C8" s="53" t="s">
        <v>115</v>
      </c>
      <c r="D8" s="53" t="s">
        <v>116</v>
      </c>
      <c r="E8" s="61"/>
      <c r="F8" s="54" t="s">
        <v>117</v>
      </c>
      <c r="G8" s="54" t="s">
        <v>118</v>
      </c>
      <c r="H8" s="61"/>
    </row>
    <row r="9" spans="1:8" ht="15.75">
      <c r="A9" s="55" t="s">
        <v>158</v>
      </c>
      <c r="B9" s="36" t="s">
        <v>126</v>
      </c>
      <c r="C9" s="37">
        <f>SUM(C10+C11+C12+C16+C19+C21+C26+C27+C28+C29+C30)</f>
        <v>101111.09999999999</v>
      </c>
      <c r="D9" s="37">
        <f>SUM(D10+D11+D12+D16+D19+D21+D26+D27+D28+D29+D30)</f>
        <v>43424.70000000001</v>
      </c>
      <c r="E9" s="37">
        <f>SUM(E10+E11+E12+E16+E19+E21+E26+E27+E28+E29+E30)</f>
        <v>40234.799999999996</v>
      </c>
      <c r="F9" s="38">
        <f>SUM(E9/C9*100)</f>
        <v>39.79266371347953</v>
      </c>
      <c r="G9" s="38">
        <f>SUM(E9/D9*100)</f>
        <v>92.65418068518605</v>
      </c>
      <c r="H9" s="39">
        <v>36802</v>
      </c>
    </row>
    <row r="10" spans="1:8" ht="26.25" customHeight="1">
      <c r="A10" s="56" t="s">
        <v>159</v>
      </c>
      <c r="B10" s="36" t="s">
        <v>18</v>
      </c>
      <c r="C10" s="40">
        <v>72469.2</v>
      </c>
      <c r="D10" s="40">
        <v>31092.4</v>
      </c>
      <c r="E10" s="39">
        <v>27152.1</v>
      </c>
      <c r="F10" s="38">
        <f aca="true" t="shared" si="0" ref="F10:F43">SUM(E10/C10*100)</f>
        <v>37.467089466973555</v>
      </c>
      <c r="G10" s="38">
        <f>SUM(E10/D10*100)</f>
        <v>87.32712817280105</v>
      </c>
      <c r="H10" s="39">
        <v>25688</v>
      </c>
    </row>
    <row r="11" spans="1:8" ht="40.5" customHeight="1">
      <c r="A11" s="57" t="s">
        <v>160</v>
      </c>
      <c r="B11" s="36" t="s">
        <v>141</v>
      </c>
      <c r="C11" s="41">
        <v>7787.7</v>
      </c>
      <c r="D11" s="41">
        <v>3774.4</v>
      </c>
      <c r="E11" s="39">
        <v>3681.8</v>
      </c>
      <c r="F11" s="38">
        <f t="shared" si="0"/>
        <v>47.277116478549516</v>
      </c>
      <c r="G11" s="38">
        <f aca="true" t="shared" si="1" ref="G11:G43">SUM(E11/D11*100)</f>
        <v>97.54662992793557</v>
      </c>
      <c r="H11" s="39">
        <v>2963.6</v>
      </c>
    </row>
    <row r="12" spans="1:8" ht="26.25" customHeight="1">
      <c r="A12" s="57" t="s">
        <v>161</v>
      </c>
      <c r="B12" s="36" t="s">
        <v>44</v>
      </c>
      <c r="C12" s="39">
        <f>SUM(C13:C15)</f>
        <v>6614.099999999999</v>
      </c>
      <c r="D12" s="39">
        <f>SUM(D13:D15)</f>
        <v>3266</v>
      </c>
      <c r="E12" s="39">
        <f>SUM(E13:E15)</f>
        <v>3207.1</v>
      </c>
      <c r="F12" s="38">
        <f t="shared" si="0"/>
        <v>48.48883445971485</v>
      </c>
      <c r="G12" s="38">
        <f t="shared" si="1"/>
        <v>98.19657072872015</v>
      </c>
      <c r="H12" s="39">
        <v>3148.8</v>
      </c>
    </row>
    <row r="13" spans="1:8" ht="39" customHeight="1">
      <c r="A13" s="58" t="s">
        <v>162</v>
      </c>
      <c r="B13" s="42" t="s">
        <v>127</v>
      </c>
      <c r="C13" s="43">
        <v>6468.7</v>
      </c>
      <c r="D13" s="43">
        <v>3180</v>
      </c>
      <c r="E13" s="44">
        <v>2867.6</v>
      </c>
      <c r="F13" s="45">
        <f t="shared" si="0"/>
        <v>44.33039095954365</v>
      </c>
      <c r="G13" s="45">
        <f t="shared" si="1"/>
        <v>90.17610062893081</v>
      </c>
      <c r="H13" s="44">
        <v>3073.2</v>
      </c>
    </row>
    <row r="14" spans="1:8" ht="24.75" customHeight="1">
      <c r="A14" s="58" t="s">
        <v>163</v>
      </c>
      <c r="B14" s="42" t="s">
        <v>22</v>
      </c>
      <c r="C14" s="43">
        <v>106.5</v>
      </c>
      <c r="D14" s="43">
        <v>74.1</v>
      </c>
      <c r="E14" s="44">
        <v>328.7</v>
      </c>
      <c r="F14" s="45">
        <f t="shared" si="0"/>
        <v>308.63849765258215</v>
      </c>
      <c r="G14" s="45">
        <f t="shared" si="1"/>
        <v>443.5897435897436</v>
      </c>
      <c r="H14" s="44">
        <v>65.7</v>
      </c>
    </row>
    <row r="15" spans="1:8" ht="31.5">
      <c r="A15" s="58" t="s">
        <v>164</v>
      </c>
      <c r="B15" s="42" t="s">
        <v>128</v>
      </c>
      <c r="C15" s="43">
        <v>38.9</v>
      </c>
      <c r="D15" s="43">
        <v>11.9</v>
      </c>
      <c r="E15" s="44">
        <v>10.8</v>
      </c>
      <c r="F15" s="45">
        <f t="shared" si="0"/>
        <v>27.76349614395887</v>
      </c>
      <c r="G15" s="45">
        <f t="shared" si="1"/>
        <v>90.75630252100841</v>
      </c>
      <c r="H15" s="44">
        <v>9.9</v>
      </c>
    </row>
    <row r="16" spans="1:8" ht="15.75">
      <c r="A16" s="57" t="s">
        <v>165</v>
      </c>
      <c r="B16" s="36" t="s">
        <v>0</v>
      </c>
      <c r="C16" s="39">
        <f>SUM(C17:C18)</f>
        <v>7030</v>
      </c>
      <c r="D16" s="39">
        <f>SUM(D17:D18)</f>
        <v>1978.8</v>
      </c>
      <c r="E16" s="39">
        <f>SUM(E17:E18)</f>
        <v>2464.2</v>
      </c>
      <c r="F16" s="38">
        <f t="shared" si="0"/>
        <v>35.05263157894737</v>
      </c>
      <c r="G16" s="38">
        <f t="shared" si="1"/>
        <v>124.53001819284415</v>
      </c>
      <c r="H16" s="39">
        <v>1611.6</v>
      </c>
    </row>
    <row r="17" spans="1:8" ht="15.75">
      <c r="A17" s="58" t="s">
        <v>166</v>
      </c>
      <c r="B17" s="42" t="s">
        <v>129</v>
      </c>
      <c r="C17" s="43">
        <v>825.1</v>
      </c>
      <c r="D17" s="43"/>
      <c r="E17" s="44">
        <v>42</v>
      </c>
      <c r="F17" s="45">
        <f t="shared" si="0"/>
        <v>5.090292085807781</v>
      </c>
      <c r="G17" s="44" t="s">
        <v>119</v>
      </c>
      <c r="H17" s="44">
        <v>77.8</v>
      </c>
    </row>
    <row r="18" spans="1:8" ht="15.75">
      <c r="A18" s="58" t="s">
        <v>167</v>
      </c>
      <c r="B18" s="42" t="s">
        <v>1</v>
      </c>
      <c r="C18" s="43">
        <v>6204.9</v>
      </c>
      <c r="D18" s="43">
        <v>1978.8</v>
      </c>
      <c r="E18" s="44">
        <v>2422.2</v>
      </c>
      <c r="F18" s="45">
        <f t="shared" si="0"/>
        <v>39.0368901996809</v>
      </c>
      <c r="G18" s="45">
        <f t="shared" si="1"/>
        <v>122.40751970891448</v>
      </c>
      <c r="H18" s="44">
        <v>1533.8</v>
      </c>
    </row>
    <row r="19" spans="1:8" ht="15.75">
      <c r="A19" s="57" t="s">
        <v>168</v>
      </c>
      <c r="B19" s="36" t="s">
        <v>2</v>
      </c>
      <c r="C19" s="40">
        <v>962.9</v>
      </c>
      <c r="D19" s="40">
        <v>442.3</v>
      </c>
      <c r="E19" s="39">
        <v>423.2</v>
      </c>
      <c r="F19" s="38">
        <f t="shared" si="0"/>
        <v>43.95056599854606</v>
      </c>
      <c r="G19" s="38">
        <f t="shared" si="1"/>
        <v>95.68166402893962</v>
      </c>
      <c r="H19" s="39">
        <v>428.1</v>
      </c>
    </row>
    <row r="20" spans="1:8" ht="15.75" hidden="1">
      <c r="A20" s="57" t="s">
        <v>113</v>
      </c>
      <c r="B20" s="36" t="s">
        <v>112</v>
      </c>
      <c r="C20" s="40"/>
      <c r="D20" s="40"/>
      <c r="E20" s="39"/>
      <c r="F20" s="38" t="e">
        <f t="shared" si="0"/>
        <v>#DIV/0!</v>
      </c>
      <c r="G20" s="38" t="e">
        <f t="shared" si="1"/>
        <v>#DIV/0!</v>
      </c>
      <c r="H20" s="39"/>
    </row>
    <row r="21" spans="1:8" ht="63" customHeight="1">
      <c r="A21" s="57" t="s">
        <v>169</v>
      </c>
      <c r="B21" s="36" t="s">
        <v>140</v>
      </c>
      <c r="C21" s="39">
        <f>SUM(C23:C25)</f>
        <v>4128.9</v>
      </c>
      <c r="D21" s="39">
        <f>SUM(D23:D25)</f>
        <v>1902.5</v>
      </c>
      <c r="E21" s="39">
        <f>SUM(E23:E25)</f>
        <v>1379.8</v>
      </c>
      <c r="F21" s="38">
        <f t="shared" si="0"/>
        <v>33.41810167356923</v>
      </c>
      <c r="G21" s="38">
        <f t="shared" si="1"/>
        <v>72.52562417871222</v>
      </c>
      <c r="H21" s="39">
        <v>1518.4</v>
      </c>
    </row>
    <row r="22" spans="1:8" ht="1.5" customHeight="1" hidden="1">
      <c r="A22" s="58" t="s">
        <v>110</v>
      </c>
      <c r="B22" s="42" t="s">
        <v>111</v>
      </c>
      <c r="C22" s="39"/>
      <c r="D22" s="39"/>
      <c r="E22" s="44"/>
      <c r="F22" s="45" t="e">
        <f t="shared" si="0"/>
        <v>#DIV/0!</v>
      </c>
      <c r="G22" s="45" t="e">
        <f t="shared" si="1"/>
        <v>#DIV/0!</v>
      </c>
      <c r="H22" s="44"/>
    </row>
    <row r="23" spans="1:8" ht="15.75">
      <c r="A23" s="58" t="s">
        <v>170</v>
      </c>
      <c r="B23" s="42" t="s">
        <v>23</v>
      </c>
      <c r="C23" s="43">
        <v>2771.6</v>
      </c>
      <c r="D23" s="43">
        <v>1270</v>
      </c>
      <c r="E23" s="44">
        <v>834.7</v>
      </c>
      <c r="F23" s="45">
        <f t="shared" si="0"/>
        <v>30.116178380718722</v>
      </c>
      <c r="G23" s="45">
        <f t="shared" si="1"/>
        <v>65.7244094488189</v>
      </c>
      <c r="H23" s="44">
        <v>957</v>
      </c>
    </row>
    <row r="24" spans="1:8" ht="15.75">
      <c r="A24" s="58" t="s">
        <v>171</v>
      </c>
      <c r="B24" s="42" t="s">
        <v>19</v>
      </c>
      <c r="C24" s="43">
        <v>1333.3</v>
      </c>
      <c r="D24" s="43">
        <v>620.5</v>
      </c>
      <c r="E24" s="44">
        <v>533.9</v>
      </c>
      <c r="F24" s="45">
        <f t="shared" si="0"/>
        <v>40.04350108752719</v>
      </c>
      <c r="G24" s="45">
        <f t="shared" si="1"/>
        <v>86.04351329572924</v>
      </c>
      <c r="H24" s="44">
        <v>537.6</v>
      </c>
    </row>
    <row r="25" spans="1:8" ht="70.5" customHeight="1">
      <c r="A25" s="58" t="s">
        <v>172</v>
      </c>
      <c r="B25" s="42" t="s">
        <v>142</v>
      </c>
      <c r="C25" s="43">
        <v>24</v>
      </c>
      <c r="D25" s="43">
        <v>12</v>
      </c>
      <c r="E25" s="44">
        <v>11.2</v>
      </c>
      <c r="F25" s="45">
        <f t="shared" si="0"/>
        <v>46.666666666666664</v>
      </c>
      <c r="G25" s="45">
        <f t="shared" si="1"/>
        <v>93.33333333333333</v>
      </c>
      <c r="H25" s="44">
        <v>23.8</v>
      </c>
    </row>
    <row r="26" spans="1:8" ht="31.5">
      <c r="A26" s="57" t="s">
        <v>173</v>
      </c>
      <c r="B26" s="36" t="s">
        <v>130</v>
      </c>
      <c r="C26" s="40">
        <v>101.3</v>
      </c>
      <c r="D26" s="40">
        <v>101.3</v>
      </c>
      <c r="E26" s="39">
        <v>208.4</v>
      </c>
      <c r="F26" s="38">
        <f t="shared" si="0"/>
        <v>205.72556762092793</v>
      </c>
      <c r="G26" s="38">
        <f t="shared" si="1"/>
        <v>205.72556762092793</v>
      </c>
      <c r="H26" s="39">
        <v>196.8</v>
      </c>
    </row>
    <row r="27" spans="1:8" ht="31.5">
      <c r="A27" s="57" t="s">
        <v>174</v>
      </c>
      <c r="B27" s="36" t="s">
        <v>131</v>
      </c>
      <c r="C27" s="40">
        <v>1001.6</v>
      </c>
      <c r="D27" s="40">
        <v>460.5</v>
      </c>
      <c r="E27" s="39">
        <v>530.2</v>
      </c>
      <c r="F27" s="38">
        <f t="shared" si="0"/>
        <v>52.935303514377</v>
      </c>
      <c r="G27" s="38">
        <f t="shared" si="1"/>
        <v>115.1357220412595</v>
      </c>
      <c r="H27" s="39">
        <v>584</v>
      </c>
    </row>
    <row r="28" spans="1:8" ht="31.5">
      <c r="A28" s="57" t="s">
        <v>175</v>
      </c>
      <c r="B28" s="36" t="s">
        <v>132</v>
      </c>
      <c r="C28" s="40">
        <v>400</v>
      </c>
      <c r="D28" s="40">
        <v>120</v>
      </c>
      <c r="E28" s="39">
        <v>953</v>
      </c>
      <c r="F28" s="38">
        <f t="shared" si="0"/>
        <v>238.24999999999997</v>
      </c>
      <c r="G28" s="38">
        <f t="shared" si="1"/>
        <v>794.1666666666666</v>
      </c>
      <c r="H28" s="39">
        <v>409.3</v>
      </c>
    </row>
    <row r="29" spans="1:8" ht="15.75">
      <c r="A29" s="57" t="s">
        <v>176</v>
      </c>
      <c r="B29" s="36" t="s">
        <v>133</v>
      </c>
      <c r="C29" s="40">
        <v>287.2</v>
      </c>
      <c r="D29" s="40">
        <v>123</v>
      </c>
      <c r="E29" s="39">
        <v>152.4</v>
      </c>
      <c r="F29" s="38">
        <f t="shared" si="0"/>
        <v>53.064066852367695</v>
      </c>
      <c r="G29" s="38">
        <f t="shared" si="1"/>
        <v>123.90243902439025</v>
      </c>
      <c r="H29" s="39">
        <v>141</v>
      </c>
    </row>
    <row r="30" spans="1:8" ht="15.75">
      <c r="A30" s="57" t="s">
        <v>177</v>
      </c>
      <c r="B30" s="36" t="s">
        <v>3</v>
      </c>
      <c r="C30" s="40">
        <v>328.2</v>
      </c>
      <c r="D30" s="40">
        <v>163.5</v>
      </c>
      <c r="E30" s="39">
        <v>82.6</v>
      </c>
      <c r="F30" s="38">
        <f t="shared" si="0"/>
        <v>25.167580743449115</v>
      </c>
      <c r="G30" s="38">
        <f t="shared" si="1"/>
        <v>50.51987767584097</v>
      </c>
      <c r="H30" s="39">
        <v>112.4</v>
      </c>
    </row>
    <row r="31" spans="1:8" ht="15.75">
      <c r="A31" s="57" t="s">
        <v>178</v>
      </c>
      <c r="B31" s="36" t="s">
        <v>135</v>
      </c>
      <c r="C31" s="40">
        <f>SUM(C32+C40+C37+C38)</f>
        <v>369325.80000000005</v>
      </c>
      <c r="D31" s="40">
        <f>SUM(D32+D40+D37+D38)</f>
        <v>213268.4</v>
      </c>
      <c r="E31" s="40">
        <f>SUM(E32+E40+E37+E38)</f>
        <v>156030.19999999998</v>
      </c>
      <c r="F31" s="38">
        <f t="shared" si="0"/>
        <v>42.24730576634504</v>
      </c>
      <c r="G31" s="38">
        <f t="shared" si="1"/>
        <v>73.16142475866091</v>
      </c>
      <c r="H31" s="46">
        <v>160374.6</v>
      </c>
    </row>
    <row r="32" spans="1:8" ht="31.5">
      <c r="A32" s="57" t="s">
        <v>179</v>
      </c>
      <c r="B32" s="36" t="s">
        <v>134</v>
      </c>
      <c r="C32" s="40">
        <f>SUM(C33:C36)</f>
        <v>369703.4</v>
      </c>
      <c r="D32" s="40">
        <f>SUM(D33:D36)</f>
        <v>213646</v>
      </c>
      <c r="E32" s="40">
        <f>SUM(E33:E36)</f>
        <v>156407.8</v>
      </c>
      <c r="F32" s="38">
        <f t="shared" si="0"/>
        <v>42.30629201678967</v>
      </c>
      <c r="G32" s="38">
        <f t="shared" si="1"/>
        <v>73.20885951527292</v>
      </c>
      <c r="H32" s="46">
        <v>160569.2</v>
      </c>
    </row>
    <row r="33" spans="1:8" ht="15.75">
      <c r="A33" s="58" t="s">
        <v>180</v>
      </c>
      <c r="B33" s="42" t="s">
        <v>136</v>
      </c>
      <c r="C33" s="47">
        <v>138512.1</v>
      </c>
      <c r="D33" s="47">
        <v>69256.1</v>
      </c>
      <c r="E33" s="48">
        <v>59837.2</v>
      </c>
      <c r="F33" s="45">
        <f t="shared" si="0"/>
        <v>43.19998036272643</v>
      </c>
      <c r="G33" s="45">
        <f t="shared" si="1"/>
        <v>86.39989834830433</v>
      </c>
      <c r="H33" s="48">
        <v>30361.6</v>
      </c>
    </row>
    <row r="34" spans="1:8" ht="31.5">
      <c r="A34" s="58" t="s">
        <v>181</v>
      </c>
      <c r="B34" s="42" t="s">
        <v>137</v>
      </c>
      <c r="C34" s="47">
        <v>55204.5</v>
      </c>
      <c r="D34" s="47">
        <v>39882.6</v>
      </c>
      <c r="E34" s="48">
        <v>22828.7</v>
      </c>
      <c r="F34" s="45">
        <f t="shared" si="0"/>
        <v>41.35296941372533</v>
      </c>
      <c r="G34" s="45">
        <f t="shared" si="1"/>
        <v>57.23974866232392</v>
      </c>
      <c r="H34" s="48">
        <v>44682.8</v>
      </c>
    </row>
    <row r="35" spans="1:8" ht="31.5">
      <c r="A35" s="58" t="s">
        <v>182</v>
      </c>
      <c r="B35" s="42" t="s">
        <v>138</v>
      </c>
      <c r="C35" s="47">
        <v>175837.8</v>
      </c>
      <c r="D35" s="47">
        <v>104358.3</v>
      </c>
      <c r="E35" s="48">
        <v>73592.9</v>
      </c>
      <c r="F35" s="45">
        <f t="shared" si="0"/>
        <v>41.852718812451016</v>
      </c>
      <c r="G35" s="45">
        <f t="shared" si="1"/>
        <v>70.51945077679494</v>
      </c>
      <c r="H35" s="48">
        <v>84724.8</v>
      </c>
    </row>
    <row r="36" spans="1:8" ht="18.75" customHeight="1">
      <c r="A36" s="58" t="s">
        <v>186</v>
      </c>
      <c r="B36" s="42" t="s">
        <v>97</v>
      </c>
      <c r="C36" s="47">
        <v>149</v>
      </c>
      <c r="D36" s="47">
        <v>149</v>
      </c>
      <c r="E36" s="48">
        <v>149</v>
      </c>
      <c r="F36" s="45">
        <f t="shared" si="0"/>
        <v>100</v>
      </c>
      <c r="G36" s="45">
        <f t="shared" si="1"/>
        <v>100</v>
      </c>
      <c r="H36" s="48">
        <v>800</v>
      </c>
    </row>
    <row r="37" spans="1:8" ht="12" customHeight="1" hidden="1">
      <c r="A37" s="58" t="s">
        <v>106</v>
      </c>
      <c r="B37" s="42" t="s">
        <v>107</v>
      </c>
      <c r="C37" s="47"/>
      <c r="D37" s="47"/>
      <c r="E37" s="48"/>
      <c r="F37" s="45" t="e">
        <f t="shared" si="0"/>
        <v>#DIV/0!</v>
      </c>
      <c r="G37" s="45" t="e">
        <f t="shared" si="1"/>
        <v>#DIV/0!</v>
      </c>
      <c r="H37" s="48"/>
    </row>
    <row r="38" spans="1:8" ht="14.25" customHeight="1" hidden="1">
      <c r="A38" s="58" t="s">
        <v>104</v>
      </c>
      <c r="B38" s="42" t="s">
        <v>105</v>
      </c>
      <c r="C38" s="47"/>
      <c r="D38" s="47"/>
      <c r="E38" s="48"/>
      <c r="F38" s="45" t="e">
        <f t="shared" si="0"/>
        <v>#DIV/0!</v>
      </c>
      <c r="G38" s="45" t="e">
        <f t="shared" si="1"/>
        <v>#DIV/0!</v>
      </c>
      <c r="H38" s="48"/>
    </row>
    <row r="39" spans="1:8" ht="12.75" customHeight="1" hidden="1">
      <c r="A39" s="58" t="s">
        <v>96</v>
      </c>
      <c r="B39" s="42" t="s">
        <v>95</v>
      </c>
      <c r="C39" s="47"/>
      <c r="D39" s="47"/>
      <c r="E39" s="48"/>
      <c r="F39" s="45" t="e">
        <f t="shared" si="0"/>
        <v>#DIV/0!</v>
      </c>
      <c r="G39" s="45" t="e">
        <f t="shared" si="1"/>
        <v>#DIV/0!</v>
      </c>
      <c r="H39" s="48"/>
    </row>
    <row r="40" spans="1:8" ht="15.75">
      <c r="A40" s="57" t="s">
        <v>183</v>
      </c>
      <c r="B40" s="36" t="s">
        <v>81</v>
      </c>
      <c r="C40" s="40">
        <v>-377.6</v>
      </c>
      <c r="D40" s="40">
        <v>-377.6</v>
      </c>
      <c r="E40" s="40">
        <v>-377.6</v>
      </c>
      <c r="F40" s="38">
        <f t="shared" si="0"/>
        <v>100</v>
      </c>
      <c r="G40" s="38">
        <f t="shared" si="1"/>
        <v>100</v>
      </c>
      <c r="H40" s="39">
        <v>-194.6</v>
      </c>
    </row>
    <row r="41" spans="1:8" ht="15.75">
      <c r="A41" s="49" t="s">
        <v>157</v>
      </c>
      <c r="B41" s="50"/>
      <c r="C41" s="51">
        <f>SUM(C31+C9)</f>
        <v>470436.9</v>
      </c>
      <c r="D41" s="51">
        <f>SUM(D31+D9)</f>
        <v>256693.1</v>
      </c>
      <c r="E41" s="51">
        <f>SUM(E31+E9)</f>
        <v>196264.99999999997</v>
      </c>
      <c r="F41" s="52">
        <f t="shared" si="0"/>
        <v>41.71972904336372</v>
      </c>
      <c r="G41" s="52">
        <f t="shared" si="1"/>
        <v>76.45900883194756</v>
      </c>
      <c r="H41" s="51">
        <f>SUM(H31+H9)</f>
        <v>197176.6</v>
      </c>
    </row>
    <row r="42" spans="1:8" ht="15.75">
      <c r="A42" s="62" t="s">
        <v>91</v>
      </c>
      <c r="B42" s="63"/>
      <c r="C42" s="51">
        <f>SUM(C10+C11+C12+C16+C19)</f>
        <v>94863.9</v>
      </c>
      <c r="D42" s="51">
        <f>SUM(D10+D11+D12+D16+D19)</f>
        <v>40553.90000000001</v>
      </c>
      <c r="E42" s="51">
        <f>SUM(E10+E11+E12+E16+E19)</f>
        <v>36928.399999999994</v>
      </c>
      <c r="F42" s="52">
        <f t="shared" si="0"/>
        <v>38.92776915138425</v>
      </c>
      <c r="G42" s="52">
        <f t="shared" si="1"/>
        <v>91.0600460128372</v>
      </c>
      <c r="H42" s="51">
        <f>SUM(H10+H11+H12+H16+H19)</f>
        <v>33840.1</v>
      </c>
    </row>
    <row r="43" spans="1:8" ht="15.75">
      <c r="A43" s="62" t="s">
        <v>92</v>
      </c>
      <c r="B43" s="63"/>
      <c r="C43" s="51">
        <f>SUM(C9-C42)</f>
        <v>6247.199999999997</v>
      </c>
      <c r="D43" s="51">
        <f>SUM(D9-D42)</f>
        <v>2870.800000000003</v>
      </c>
      <c r="E43" s="51">
        <f>SUM(E9-E42)</f>
        <v>3306.4000000000015</v>
      </c>
      <c r="F43" s="52">
        <f t="shared" si="0"/>
        <v>52.92611089768221</v>
      </c>
      <c r="G43" s="52">
        <f t="shared" si="1"/>
        <v>115.17347080953037</v>
      </c>
      <c r="H43" s="51">
        <f>SUM(H9-H42)</f>
        <v>2961.9000000000015</v>
      </c>
    </row>
  </sheetData>
  <sheetProtection/>
  <mergeCells count="13">
    <mergeCell ref="A1:H1"/>
    <mergeCell ref="A2:H2"/>
    <mergeCell ref="A3:H3"/>
    <mergeCell ref="A5:H5"/>
    <mergeCell ref="A6:H6"/>
    <mergeCell ref="A7:A8"/>
    <mergeCell ref="B7:B8"/>
    <mergeCell ref="C7:D7"/>
    <mergeCell ref="E7:E8"/>
    <mergeCell ref="F7:G7"/>
    <mergeCell ref="H7:H8"/>
    <mergeCell ref="A42:B42"/>
    <mergeCell ref="A43:B43"/>
  </mergeCells>
  <printOptions/>
  <pageMargins left="0.25" right="0.25" top="0.75" bottom="0.75" header="0.3" footer="0.3"/>
  <pageSetup horizontalDpi="600" verticalDpi="600" orientation="portrait" paperSize="9" scale="6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SheetLayoutView="100" zoomScalePageLayoutView="0" workbookViewId="0" topLeftCell="A40">
      <selection activeCell="D56" sqref="D56"/>
    </sheetView>
  </sheetViews>
  <sheetFormatPr defaultColWidth="9.00390625" defaultRowHeight="12.75"/>
  <cols>
    <col min="1" max="1" width="9.00390625" style="0" customWidth="1"/>
    <col min="2" max="2" width="37.75390625" style="1" customWidth="1"/>
    <col min="3" max="3" width="15.875" style="1" customWidth="1"/>
    <col min="4" max="4" width="15.25390625" style="1" customWidth="1"/>
    <col min="5" max="5" width="15.875" style="1" customWidth="1"/>
    <col min="6" max="6" width="11.625" style="1" customWidth="1"/>
    <col min="7" max="7" width="13.25390625" style="1" customWidth="1"/>
    <col min="8" max="8" width="16.375" style="1" customWidth="1"/>
  </cols>
  <sheetData>
    <row r="1" spans="1:8" ht="21.75" customHeight="1">
      <c r="A1" s="68" t="s">
        <v>124</v>
      </c>
      <c r="B1" s="68"/>
      <c r="C1" s="68"/>
      <c r="D1" s="68"/>
      <c r="E1" s="68"/>
      <c r="F1" s="68"/>
      <c r="G1" s="68"/>
      <c r="H1" s="68"/>
    </row>
    <row r="2" spans="1:8" ht="14.25" customHeight="1" hidden="1">
      <c r="A2" s="69" t="s">
        <v>125</v>
      </c>
      <c r="B2" s="70" t="s">
        <v>4</v>
      </c>
      <c r="C2" s="11" t="s">
        <v>73</v>
      </c>
      <c r="D2" s="11"/>
      <c r="E2" s="69" t="s">
        <v>90</v>
      </c>
      <c r="F2" s="10" t="s">
        <v>57</v>
      </c>
      <c r="G2" s="10"/>
      <c r="H2" s="69" t="s">
        <v>114</v>
      </c>
    </row>
    <row r="3" spans="1:8" ht="21" customHeight="1">
      <c r="A3" s="69"/>
      <c r="B3" s="70"/>
      <c r="C3" s="71" t="s">
        <v>120</v>
      </c>
      <c r="D3" s="72"/>
      <c r="E3" s="69"/>
      <c r="F3" s="69" t="s">
        <v>57</v>
      </c>
      <c r="G3" s="69"/>
      <c r="H3" s="69"/>
    </row>
    <row r="4" spans="1:8" ht="78.75" customHeight="1">
      <c r="A4" s="69"/>
      <c r="B4" s="70"/>
      <c r="C4" s="11" t="s">
        <v>115</v>
      </c>
      <c r="D4" s="11" t="s">
        <v>116</v>
      </c>
      <c r="E4" s="69"/>
      <c r="F4" s="10" t="s">
        <v>117</v>
      </c>
      <c r="G4" s="10" t="s">
        <v>118</v>
      </c>
      <c r="H4" s="69"/>
    </row>
    <row r="5" spans="1:8" s="6" customFormat="1" ht="16.5">
      <c r="A5" s="25" t="s">
        <v>5</v>
      </c>
      <c r="B5" s="14" t="s">
        <v>43</v>
      </c>
      <c r="C5" s="26">
        <f>SUM(C6+C7+C9+C10+C11+C12+C8)</f>
        <v>58302.6</v>
      </c>
      <c r="D5" s="26">
        <f>SUM(D6+D7+D9+D10+D11+D12+D8)</f>
        <v>28166.699999999997</v>
      </c>
      <c r="E5" s="26">
        <f>SUM(E6+E7+E9+E10+E11+E12+E8)</f>
        <v>21097</v>
      </c>
      <c r="F5" s="26">
        <f>SUM(E5/C5*100)</f>
        <v>36.185350224518295</v>
      </c>
      <c r="G5" s="26">
        <f>SUM(E5/D5*100)</f>
        <v>74.90050307632772</v>
      </c>
      <c r="H5" s="15">
        <v>21003.4</v>
      </c>
    </row>
    <row r="6" spans="1:8" s="1" customFormat="1" ht="99">
      <c r="A6" s="16" t="s">
        <v>45</v>
      </c>
      <c r="B6" s="31" t="s">
        <v>143</v>
      </c>
      <c r="C6" s="13">
        <v>2937.5</v>
      </c>
      <c r="D6" s="13">
        <v>1897</v>
      </c>
      <c r="E6" s="13">
        <v>1629.7</v>
      </c>
      <c r="F6" s="22">
        <f aca="true" t="shared" si="0" ref="F6:F58">SUM(E6/C6*100)</f>
        <v>55.47914893617022</v>
      </c>
      <c r="G6" s="22">
        <f aca="true" t="shared" si="1" ref="G6:G58">SUM(E6/D6*100)</f>
        <v>85.90933052187665</v>
      </c>
      <c r="H6" s="12">
        <v>1399.1</v>
      </c>
    </row>
    <row r="7" spans="1:8" s="1" customFormat="1" ht="33">
      <c r="A7" s="16" t="s">
        <v>46</v>
      </c>
      <c r="B7" s="31" t="s">
        <v>145</v>
      </c>
      <c r="C7" s="13">
        <v>32355.4</v>
      </c>
      <c r="D7" s="13">
        <v>15742.6</v>
      </c>
      <c r="E7" s="13">
        <v>12848.6</v>
      </c>
      <c r="F7" s="22">
        <f t="shared" si="0"/>
        <v>39.71083652187888</v>
      </c>
      <c r="G7" s="22">
        <f t="shared" si="1"/>
        <v>81.61675962039308</v>
      </c>
      <c r="H7" s="12">
        <v>12836.1</v>
      </c>
    </row>
    <row r="8" spans="1:8" s="1" customFormat="1" ht="16.5">
      <c r="A8" s="16" t="s">
        <v>108</v>
      </c>
      <c r="B8" s="31" t="s">
        <v>109</v>
      </c>
      <c r="C8" s="13">
        <v>2.4</v>
      </c>
      <c r="D8" s="13">
        <v>2.4</v>
      </c>
      <c r="E8" s="13"/>
      <c r="F8" s="22">
        <f t="shared" si="0"/>
        <v>0</v>
      </c>
      <c r="G8" s="22">
        <f t="shared" si="1"/>
        <v>0</v>
      </c>
      <c r="H8" s="12"/>
    </row>
    <row r="9" spans="1:8" s="1" customFormat="1" ht="33">
      <c r="A9" s="16" t="s">
        <v>67</v>
      </c>
      <c r="B9" s="31" t="s">
        <v>146</v>
      </c>
      <c r="C9" s="13">
        <v>9137.6</v>
      </c>
      <c r="D9" s="13">
        <v>4262.1</v>
      </c>
      <c r="E9" s="13">
        <v>3917.7</v>
      </c>
      <c r="F9" s="22">
        <f t="shared" si="0"/>
        <v>42.87449658553668</v>
      </c>
      <c r="G9" s="22">
        <f t="shared" si="1"/>
        <v>91.91947631449284</v>
      </c>
      <c r="H9" s="12">
        <v>3494.8</v>
      </c>
    </row>
    <row r="10" spans="1:8" s="1" customFormat="1" ht="33" hidden="1">
      <c r="A10" s="16" t="s">
        <v>85</v>
      </c>
      <c r="B10" s="31" t="s">
        <v>87</v>
      </c>
      <c r="C10" s="13"/>
      <c r="D10" s="13"/>
      <c r="E10" s="13"/>
      <c r="F10" s="22" t="e">
        <f t="shared" si="0"/>
        <v>#DIV/0!</v>
      </c>
      <c r="G10" s="22" t="e">
        <f t="shared" si="1"/>
        <v>#DIV/0!</v>
      </c>
      <c r="H10" s="12"/>
    </row>
    <row r="11" spans="1:8" s="1" customFormat="1" ht="16.5">
      <c r="A11" s="16" t="s">
        <v>74</v>
      </c>
      <c r="B11" s="31" t="s">
        <v>29</v>
      </c>
      <c r="C11" s="13">
        <v>704.5</v>
      </c>
      <c r="D11" s="13">
        <v>130.3</v>
      </c>
      <c r="E11" s="13"/>
      <c r="F11" s="22">
        <f t="shared" si="0"/>
        <v>0</v>
      </c>
      <c r="G11" s="22">
        <f t="shared" si="1"/>
        <v>0</v>
      </c>
      <c r="H11" s="12"/>
    </row>
    <row r="12" spans="1:8" s="1" customFormat="1" ht="33">
      <c r="A12" s="16" t="s">
        <v>28</v>
      </c>
      <c r="B12" s="31" t="s">
        <v>144</v>
      </c>
      <c r="C12" s="13">
        <v>13165.2</v>
      </c>
      <c r="D12" s="13">
        <v>6132.3</v>
      </c>
      <c r="E12" s="13">
        <v>2701</v>
      </c>
      <c r="F12" s="22">
        <f t="shared" si="0"/>
        <v>20.51620940054082</v>
      </c>
      <c r="G12" s="22">
        <f t="shared" si="1"/>
        <v>44.045464181465356</v>
      </c>
      <c r="H12" s="12">
        <v>3273.4</v>
      </c>
    </row>
    <row r="13" spans="1:8" s="8" customFormat="1" ht="16.5">
      <c r="A13" s="25" t="s">
        <v>52</v>
      </c>
      <c r="B13" s="14" t="s">
        <v>53</v>
      </c>
      <c r="C13" s="26">
        <f>SUM(C14)</f>
        <v>747</v>
      </c>
      <c r="D13" s="26">
        <f>SUM(D14)</f>
        <v>747</v>
      </c>
      <c r="E13" s="26">
        <f>SUM(E14)</f>
        <v>231.2</v>
      </c>
      <c r="F13" s="26">
        <f t="shared" si="0"/>
        <v>30.950468540829984</v>
      </c>
      <c r="G13" s="26">
        <f t="shared" si="1"/>
        <v>30.950468540829984</v>
      </c>
      <c r="H13" s="15">
        <v>220.3</v>
      </c>
    </row>
    <row r="14" spans="1:8" s="1" customFormat="1" ht="33">
      <c r="A14" s="16" t="s">
        <v>58</v>
      </c>
      <c r="B14" s="17" t="s">
        <v>147</v>
      </c>
      <c r="C14" s="13">
        <v>747</v>
      </c>
      <c r="D14" s="13">
        <v>747</v>
      </c>
      <c r="E14" s="12">
        <v>231.2</v>
      </c>
      <c r="F14" s="22">
        <f t="shared" si="0"/>
        <v>30.950468540829984</v>
      </c>
      <c r="G14" s="22">
        <f t="shared" si="1"/>
        <v>30.950468540829984</v>
      </c>
      <c r="H14" s="12">
        <v>220.3</v>
      </c>
    </row>
    <row r="15" spans="1:8" s="6" customFormat="1" ht="49.5">
      <c r="A15" s="25" t="s">
        <v>26</v>
      </c>
      <c r="B15" s="14" t="s">
        <v>187</v>
      </c>
      <c r="C15" s="26">
        <f>SUM(C16:C17)</f>
        <v>8284.7</v>
      </c>
      <c r="D15" s="26">
        <f>SUM(D16:D17)</f>
        <v>3998.7000000000003</v>
      </c>
      <c r="E15" s="26">
        <f>SUM(E17+E16)</f>
        <v>2681.4</v>
      </c>
      <c r="F15" s="26">
        <f t="shared" si="0"/>
        <v>32.365686144338355</v>
      </c>
      <c r="G15" s="26">
        <f t="shared" si="1"/>
        <v>67.05679345787381</v>
      </c>
      <c r="H15" s="15">
        <v>2648.9</v>
      </c>
    </row>
    <row r="16" spans="1:8" s="3" customFormat="1" ht="66">
      <c r="A16" s="16" t="s">
        <v>51</v>
      </c>
      <c r="B16" s="31" t="s">
        <v>148</v>
      </c>
      <c r="C16" s="13">
        <v>2925.1</v>
      </c>
      <c r="D16" s="13">
        <v>1435.9</v>
      </c>
      <c r="E16" s="13">
        <v>897.7</v>
      </c>
      <c r="F16" s="22">
        <f t="shared" si="0"/>
        <v>30.689549075245292</v>
      </c>
      <c r="G16" s="22">
        <f t="shared" si="1"/>
        <v>62.51828121735497</v>
      </c>
      <c r="H16" s="12">
        <v>973.6</v>
      </c>
    </row>
    <row r="17" spans="1:8" s="1" customFormat="1" ht="33">
      <c r="A17" s="16" t="s">
        <v>27</v>
      </c>
      <c r="B17" s="31" t="s">
        <v>149</v>
      </c>
      <c r="C17" s="13">
        <v>5359.6</v>
      </c>
      <c r="D17" s="13">
        <v>2562.8</v>
      </c>
      <c r="E17" s="13">
        <v>1783.7</v>
      </c>
      <c r="F17" s="22">
        <f t="shared" si="0"/>
        <v>33.28046869169341</v>
      </c>
      <c r="G17" s="22">
        <f t="shared" si="1"/>
        <v>69.59965662556579</v>
      </c>
      <c r="H17" s="12">
        <v>1675.3</v>
      </c>
    </row>
    <row r="18" spans="1:8" s="6" customFormat="1" ht="16.5">
      <c r="A18" s="25" t="s">
        <v>25</v>
      </c>
      <c r="B18" s="14" t="s">
        <v>24</v>
      </c>
      <c r="C18" s="26">
        <f>SUM(C19+C20+C24+C26+C23+C22+C25)</f>
        <v>35558.5</v>
      </c>
      <c r="D18" s="26">
        <f>SUM(D19+D20+D24+D26+D23+D22+D25)</f>
        <v>23189.100000000002</v>
      </c>
      <c r="E18" s="26">
        <f>SUM(E19+E20+E24+E26+E23+E22+E25)</f>
        <v>18091.600000000002</v>
      </c>
      <c r="F18" s="26">
        <f t="shared" si="0"/>
        <v>50.87841163153677</v>
      </c>
      <c r="G18" s="26">
        <f t="shared" si="1"/>
        <v>78.01768934542523</v>
      </c>
      <c r="H18" s="15">
        <v>15525.8</v>
      </c>
    </row>
    <row r="19" spans="1:8" s="3" customFormat="1" ht="16.5">
      <c r="A19" s="16" t="s">
        <v>47</v>
      </c>
      <c r="B19" s="31" t="s">
        <v>48</v>
      </c>
      <c r="C19" s="18">
        <v>300</v>
      </c>
      <c r="D19" s="18">
        <v>149.5</v>
      </c>
      <c r="E19" s="18"/>
      <c r="F19" s="22">
        <f t="shared" si="0"/>
        <v>0</v>
      </c>
      <c r="G19" s="22">
        <f t="shared" si="1"/>
        <v>0</v>
      </c>
      <c r="H19" s="12">
        <v>9.5</v>
      </c>
    </row>
    <row r="20" spans="1:8" s="1" customFormat="1" ht="21" customHeight="1">
      <c r="A20" s="16" t="s">
        <v>30</v>
      </c>
      <c r="B20" s="31" t="s">
        <v>150</v>
      </c>
      <c r="C20" s="18">
        <v>22470.2</v>
      </c>
      <c r="D20" s="18">
        <v>15628.5</v>
      </c>
      <c r="E20" s="18">
        <v>13725</v>
      </c>
      <c r="F20" s="22">
        <f t="shared" si="0"/>
        <v>61.08089825635731</v>
      </c>
      <c r="G20" s="22">
        <f t="shared" si="1"/>
        <v>87.82032824647278</v>
      </c>
      <c r="H20" s="12">
        <v>13161</v>
      </c>
    </row>
    <row r="21" spans="1:8" s="1" customFormat="1" ht="32.25" customHeight="1">
      <c r="A21" s="19" t="s">
        <v>30</v>
      </c>
      <c r="B21" s="32" t="s">
        <v>188</v>
      </c>
      <c r="C21" s="20">
        <v>823</v>
      </c>
      <c r="D21" s="20">
        <v>367.3</v>
      </c>
      <c r="E21" s="20">
        <v>159.8</v>
      </c>
      <c r="F21" s="22">
        <f t="shared" si="0"/>
        <v>19.416767922235724</v>
      </c>
      <c r="G21" s="22">
        <f t="shared" si="1"/>
        <v>43.50667029676014</v>
      </c>
      <c r="H21" s="21">
        <v>229.5</v>
      </c>
    </row>
    <row r="22" spans="1:8" s="1" customFormat="1" ht="16.5" hidden="1">
      <c r="A22" s="16" t="s">
        <v>83</v>
      </c>
      <c r="B22" s="31" t="s">
        <v>84</v>
      </c>
      <c r="C22" s="22"/>
      <c r="D22" s="22"/>
      <c r="E22" s="22"/>
      <c r="F22" s="22" t="e">
        <f t="shared" si="0"/>
        <v>#DIV/0!</v>
      </c>
      <c r="G22" s="22" t="e">
        <f t="shared" si="1"/>
        <v>#DIV/0!</v>
      </c>
      <c r="H22" s="12"/>
    </row>
    <row r="23" spans="1:8" s="1" customFormat="1" ht="16.5">
      <c r="A23" s="16" t="s">
        <v>71</v>
      </c>
      <c r="B23" s="31" t="s">
        <v>72</v>
      </c>
      <c r="C23" s="13">
        <v>2694.4</v>
      </c>
      <c r="D23" s="13">
        <v>1924.4</v>
      </c>
      <c r="E23" s="13">
        <v>1462.2</v>
      </c>
      <c r="F23" s="22">
        <f t="shared" si="0"/>
        <v>54.26811163895488</v>
      </c>
      <c r="G23" s="22">
        <f t="shared" si="1"/>
        <v>75.98212429848265</v>
      </c>
      <c r="H23" s="12">
        <v>958.6</v>
      </c>
    </row>
    <row r="24" spans="1:8" s="1" customFormat="1" ht="31.5" customHeight="1">
      <c r="A24" s="16" t="s">
        <v>54</v>
      </c>
      <c r="B24" s="31" t="s">
        <v>151</v>
      </c>
      <c r="C24" s="13">
        <v>8484.4</v>
      </c>
      <c r="D24" s="13">
        <v>4557.5</v>
      </c>
      <c r="E24" s="13">
        <v>2797.9</v>
      </c>
      <c r="F24" s="22">
        <f t="shared" si="0"/>
        <v>32.97699306963368</v>
      </c>
      <c r="G24" s="22">
        <f t="shared" si="1"/>
        <v>61.3911135490949</v>
      </c>
      <c r="H24" s="12">
        <v>1385.7</v>
      </c>
    </row>
    <row r="25" spans="1:8" s="1" customFormat="1" ht="16.5">
      <c r="A25" s="16" t="s">
        <v>88</v>
      </c>
      <c r="B25" s="31" t="s">
        <v>89</v>
      </c>
      <c r="C25" s="13">
        <v>807</v>
      </c>
      <c r="D25" s="13">
        <v>724.5</v>
      </c>
      <c r="E25" s="13"/>
      <c r="F25" s="22">
        <f t="shared" si="0"/>
        <v>0</v>
      </c>
      <c r="G25" s="34" t="s">
        <v>119</v>
      </c>
      <c r="H25" s="12"/>
    </row>
    <row r="26" spans="1:8" s="1" customFormat="1" ht="32.25" customHeight="1">
      <c r="A26" s="16" t="s">
        <v>59</v>
      </c>
      <c r="B26" s="31" t="s">
        <v>152</v>
      </c>
      <c r="C26" s="13">
        <v>802.5</v>
      </c>
      <c r="D26" s="13">
        <v>204.7</v>
      </c>
      <c r="E26" s="13">
        <v>106.5</v>
      </c>
      <c r="F26" s="22">
        <f t="shared" si="0"/>
        <v>13.271028037383179</v>
      </c>
      <c r="G26" s="22">
        <f t="shared" si="1"/>
        <v>52.02735710796288</v>
      </c>
      <c r="H26" s="12">
        <v>11</v>
      </c>
    </row>
    <row r="27" spans="1:8" s="6" customFormat="1" ht="16.5">
      <c r="A27" s="25" t="s">
        <v>21</v>
      </c>
      <c r="B27" s="14" t="s">
        <v>6</v>
      </c>
      <c r="C27" s="26">
        <f>SUM(C28:C30)</f>
        <v>59881.5</v>
      </c>
      <c r="D27" s="26">
        <f>SUM(D28:D30)</f>
        <v>52363.399999999994</v>
      </c>
      <c r="E27" s="26">
        <f>SUM(E28:E30)</f>
        <v>22935.8</v>
      </c>
      <c r="F27" s="26">
        <f t="shared" si="0"/>
        <v>38.301979743326406</v>
      </c>
      <c r="G27" s="26">
        <f t="shared" si="1"/>
        <v>43.801204658215475</v>
      </c>
      <c r="H27" s="15">
        <v>12016.4</v>
      </c>
    </row>
    <row r="28" spans="1:8" s="1" customFormat="1" ht="16.5">
      <c r="A28" s="16" t="s">
        <v>31</v>
      </c>
      <c r="B28" s="31" t="s">
        <v>12</v>
      </c>
      <c r="C28" s="18">
        <v>39307</v>
      </c>
      <c r="D28" s="18">
        <v>38573.7</v>
      </c>
      <c r="E28" s="18">
        <v>16409.7</v>
      </c>
      <c r="F28" s="22">
        <f t="shared" si="0"/>
        <v>41.74752588597451</v>
      </c>
      <c r="G28" s="22">
        <f t="shared" si="1"/>
        <v>42.54116146493596</v>
      </c>
      <c r="H28" s="12">
        <v>3412.8</v>
      </c>
    </row>
    <row r="29" spans="1:8" s="1" customFormat="1" ht="16.5">
      <c r="A29" s="16" t="s">
        <v>32</v>
      </c>
      <c r="B29" s="31" t="s">
        <v>13</v>
      </c>
      <c r="C29" s="13">
        <v>5091.8</v>
      </c>
      <c r="D29" s="13">
        <v>4345.2</v>
      </c>
      <c r="E29" s="13">
        <v>629.3</v>
      </c>
      <c r="F29" s="22">
        <f t="shared" si="0"/>
        <v>12.359087159747043</v>
      </c>
      <c r="G29" s="22">
        <f t="shared" si="1"/>
        <v>14.482647519101539</v>
      </c>
      <c r="H29" s="12">
        <v>1077.1</v>
      </c>
    </row>
    <row r="30" spans="1:8" s="1" customFormat="1" ht="16.5">
      <c r="A30" s="16" t="s">
        <v>61</v>
      </c>
      <c r="B30" s="31" t="s">
        <v>62</v>
      </c>
      <c r="C30" s="18">
        <v>15482.7</v>
      </c>
      <c r="D30" s="18">
        <v>9444.5</v>
      </c>
      <c r="E30" s="18">
        <v>5896.8</v>
      </c>
      <c r="F30" s="22">
        <f t="shared" si="0"/>
        <v>38.08638028250886</v>
      </c>
      <c r="G30" s="22">
        <f t="shared" si="1"/>
        <v>62.43633860977289</v>
      </c>
      <c r="H30" s="12">
        <v>7526.5</v>
      </c>
    </row>
    <row r="31" spans="1:8" s="1" customFormat="1" ht="16.5" hidden="1">
      <c r="A31" s="16" t="s">
        <v>98</v>
      </c>
      <c r="B31" s="31" t="s">
        <v>99</v>
      </c>
      <c r="C31" s="18"/>
      <c r="D31" s="18"/>
      <c r="E31" s="18"/>
      <c r="F31" s="22" t="e">
        <f t="shared" si="0"/>
        <v>#DIV/0!</v>
      </c>
      <c r="G31" s="22" t="e">
        <f t="shared" si="1"/>
        <v>#DIV/0!</v>
      </c>
      <c r="H31" s="12"/>
    </row>
    <row r="32" spans="1:8" s="1" customFormat="1" ht="0.75" customHeight="1" hidden="1">
      <c r="A32" s="25" t="s">
        <v>100</v>
      </c>
      <c r="B32" s="14" t="s">
        <v>101</v>
      </c>
      <c r="C32" s="26"/>
      <c r="D32" s="26"/>
      <c r="E32" s="26"/>
      <c r="F32" s="26" t="e">
        <f t="shared" si="0"/>
        <v>#DIV/0!</v>
      </c>
      <c r="G32" s="26" t="e">
        <f t="shared" si="1"/>
        <v>#DIV/0!</v>
      </c>
      <c r="H32" s="15"/>
    </row>
    <row r="33" spans="1:8" s="1" customFormat="1" ht="33" hidden="1">
      <c r="A33" s="16" t="s">
        <v>102</v>
      </c>
      <c r="B33" s="31" t="s">
        <v>103</v>
      </c>
      <c r="C33" s="13"/>
      <c r="D33" s="13"/>
      <c r="E33" s="13"/>
      <c r="F33" s="22" t="e">
        <f t="shared" si="0"/>
        <v>#DIV/0!</v>
      </c>
      <c r="G33" s="22" t="e">
        <f t="shared" si="1"/>
        <v>#DIV/0!</v>
      </c>
      <c r="H33" s="12"/>
    </row>
    <row r="34" spans="1:8" s="6" customFormat="1" ht="16.5">
      <c r="A34" s="25" t="s">
        <v>17</v>
      </c>
      <c r="B34" s="14" t="s">
        <v>7</v>
      </c>
      <c r="C34" s="26">
        <f>SUM(C35+C36+C39+C40)</f>
        <v>223752.7</v>
      </c>
      <c r="D34" s="26">
        <f>SUM(D35+D36+D39+D40)</f>
        <v>116993.99999999999</v>
      </c>
      <c r="E34" s="26">
        <f>SUM(E35+E36+E39+E40)</f>
        <v>85158.90000000001</v>
      </c>
      <c r="F34" s="26">
        <f t="shared" si="0"/>
        <v>38.05938431134015</v>
      </c>
      <c r="G34" s="26">
        <f t="shared" si="1"/>
        <v>72.78911739063544</v>
      </c>
      <c r="H34" s="15">
        <v>95647.3</v>
      </c>
    </row>
    <row r="35" spans="1:8" s="1" customFormat="1" ht="16.5">
      <c r="A35" s="16" t="s">
        <v>10</v>
      </c>
      <c r="B35" s="31" t="s">
        <v>14</v>
      </c>
      <c r="C35" s="13">
        <v>78752.5</v>
      </c>
      <c r="D35" s="13">
        <v>41119.1</v>
      </c>
      <c r="E35" s="13">
        <v>29842.9</v>
      </c>
      <c r="F35" s="22">
        <f t="shared" si="0"/>
        <v>37.89454303037999</v>
      </c>
      <c r="G35" s="22">
        <f t="shared" si="1"/>
        <v>72.57673441296137</v>
      </c>
      <c r="H35" s="12">
        <v>33983.6</v>
      </c>
    </row>
    <row r="36" spans="1:8" s="1" customFormat="1" ht="16.5">
      <c r="A36" s="16" t="s">
        <v>33</v>
      </c>
      <c r="B36" s="31" t="s">
        <v>69</v>
      </c>
      <c r="C36" s="13">
        <v>122319.2</v>
      </c>
      <c r="D36" s="13">
        <v>64830.3</v>
      </c>
      <c r="E36" s="13">
        <v>47370.4</v>
      </c>
      <c r="F36" s="22">
        <f t="shared" si="0"/>
        <v>38.72687198739037</v>
      </c>
      <c r="G36" s="22">
        <f t="shared" si="1"/>
        <v>73.06830293859507</v>
      </c>
      <c r="H36" s="12">
        <v>53299.7</v>
      </c>
    </row>
    <row r="37" spans="1:8" s="5" customFormat="1" ht="16.5">
      <c r="A37" s="19" t="s">
        <v>33</v>
      </c>
      <c r="B37" s="32" t="s">
        <v>68</v>
      </c>
      <c r="C37" s="23">
        <f>SUM(C36-C38)</f>
        <v>104988.7</v>
      </c>
      <c r="D37" s="23">
        <f>SUM(D36-D38)</f>
        <v>55564.3</v>
      </c>
      <c r="E37" s="23">
        <f>SUM(E36-E38)</f>
        <v>40421.6</v>
      </c>
      <c r="F37" s="22">
        <f t="shared" si="0"/>
        <v>38.50090533552659</v>
      </c>
      <c r="G37" s="20">
        <f t="shared" si="1"/>
        <v>72.74742955458811</v>
      </c>
      <c r="H37" s="21">
        <v>46674</v>
      </c>
    </row>
    <row r="38" spans="1:8" s="5" customFormat="1" ht="16.5">
      <c r="A38" s="19" t="s">
        <v>33</v>
      </c>
      <c r="B38" s="33" t="s">
        <v>189</v>
      </c>
      <c r="C38" s="23">
        <v>17330.5</v>
      </c>
      <c r="D38" s="23">
        <v>9266</v>
      </c>
      <c r="E38" s="23">
        <v>6948.8</v>
      </c>
      <c r="F38" s="22">
        <f t="shared" si="0"/>
        <v>40.09578488791437</v>
      </c>
      <c r="G38" s="22">
        <f t="shared" si="1"/>
        <v>74.99244549967624</v>
      </c>
      <c r="H38" s="21">
        <v>6625.7</v>
      </c>
    </row>
    <row r="39" spans="1:8" s="1" customFormat="1" ht="33">
      <c r="A39" s="16" t="s">
        <v>34</v>
      </c>
      <c r="B39" s="31" t="s">
        <v>65</v>
      </c>
      <c r="C39" s="13">
        <v>1869.6</v>
      </c>
      <c r="D39" s="13">
        <v>995.7</v>
      </c>
      <c r="E39" s="13">
        <v>549.3</v>
      </c>
      <c r="F39" s="22">
        <f t="shared" si="0"/>
        <v>29.380616174582798</v>
      </c>
      <c r="G39" s="22">
        <f t="shared" si="1"/>
        <v>55.16721904188008</v>
      </c>
      <c r="H39" s="12">
        <v>484.5</v>
      </c>
    </row>
    <row r="40" spans="1:8" s="1" customFormat="1" ht="33">
      <c r="A40" s="16" t="s">
        <v>35</v>
      </c>
      <c r="B40" s="31" t="s">
        <v>153</v>
      </c>
      <c r="C40" s="13">
        <v>20811.4</v>
      </c>
      <c r="D40" s="13">
        <v>10048.9</v>
      </c>
      <c r="E40" s="13">
        <v>7396.3</v>
      </c>
      <c r="F40" s="22">
        <f t="shared" si="0"/>
        <v>35.53965614999471</v>
      </c>
      <c r="G40" s="22">
        <f t="shared" si="1"/>
        <v>73.60308093423161</v>
      </c>
      <c r="H40" s="12">
        <v>7879.5</v>
      </c>
    </row>
    <row r="41" spans="1:8" s="6" customFormat="1" ht="16.5">
      <c r="A41" s="25" t="s">
        <v>16</v>
      </c>
      <c r="B41" s="14" t="s">
        <v>82</v>
      </c>
      <c r="C41" s="26">
        <f>SUM(C42:C43)</f>
        <v>41978</v>
      </c>
      <c r="D41" s="26">
        <f>SUM(D42:D43)</f>
        <v>20622.800000000003</v>
      </c>
      <c r="E41" s="26">
        <f>SUM(E42:E43)</f>
        <v>16976.9</v>
      </c>
      <c r="F41" s="26">
        <f t="shared" si="0"/>
        <v>40.44237457715947</v>
      </c>
      <c r="G41" s="26">
        <f t="shared" si="1"/>
        <v>82.32102333339797</v>
      </c>
      <c r="H41" s="15">
        <v>17652.5</v>
      </c>
    </row>
    <row r="42" spans="1:8" s="3" customFormat="1" ht="16.5">
      <c r="A42" s="16" t="s">
        <v>11</v>
      </c>
      <c r="B42" s="31" t="s">
        <v>36</v>
      </c>
      <c r="C42" s="13">
        <v>33476</v>
      </c>
      <c r="D42" s="13">
        <v>16443.9</v>
      </c>
      <c r="E42" s="13">
        <v>13640.6</v>
      </c>
      <c r="F42" s="22">
        <f t="shared" si="0"/>
        <v>40.74740112319273</v>
      </c>
      <c r="G42" s="22">
        <f t="shared" si="1"/>
        <v>82.95234098966789</v>
      </c>
      <c r="H42" s="12">
        <v>14145</v>
      </c>
    </row>
    <row r="43" spans="1:8" s="1" customFormat="1" ht="34.5" customHeight="1">
      <c r="A43" s="16" t="s">
        <v>40</v>
      </c>
      <c r="B43" s="17" t="s">
        <v>154</v>
      </c>
      <c r="C43" s="13">
        <v>8502</v>
      </c>
      <c r="D43" s="13">
        <v>4178.9</v>
      </c>
      <c r="E43" s="13">
        <v>3336.3</v>
      </c>
      <c r="F43" s="22">
        <f t="shared" si="0"/>
        <v>39.24135497529993</v>
      </c>
      <c r="G43" s="22">
        <f t="shared" si="1"/>
        <v>79.83679915767308</v>
      </c>
      <c r="H43" s="12">
        <v>3507.5</v>
      </c>
    </row>
    <row r="44" spans="1:8" s="6" customFormat="1" ht="16.5">
      <c r="A44" s="25" t="s">
        <v>37</v>
      </c>
      <c r="B44" s="14" t="s">
        <v>8</v>
      </c>
      <c r="C44" s="26">
        <f>SUM(C46+C47+C48+C45)</f>
        <v>9521.900000000001</v>
      </c>
      <c r="D44" s="26">
        <f>SUM(D46+D47+D48+D45)</f>
        <v>4357.8</v>
      </c>
      <c r="E44" s="26">
        <f>SUM(E46+E47+E48+E45)</f>
        <v>1962.8</v>
      </c>
      <c r="F44" s="26">
        <f t="shared" si="0"/>
        <v>20.613533013369175</v>
      </c>
      <c r="G44" s="26">
        <f t="shared" si="1"/>
        <v>45.041075772178615</v>
      </c>
      <c r="H44" s="15">
        <v>3177.7</v>
      </c>
    </row>
    <row r="45" spans="1:8" s="6" customFormat="1" ht="16.5">
      <c r="A45" s="16" t="s">
        <v>86</v>
      </c>
      <c r="B45" s="31" t="s">
        <v>139</v>
      </c>
      <c r="C45" s="13">
        <v>3161.9</v>
      </c>
      <c r="D45" s="13">
        <v>1839.6</v>
      </c>
      <c r="E45" s="13">
        <v>1189.2</v>
      </c>
      <c r="F45" s="22">
        <f t="shared" si="0"/>
        <v>37.61029760586989</v>
      </c>
      <c r="G45" s="22">
        <f t="shared" si="1"/>
        <v>64.64448793215917</v>
      </c>
      <c r="H45" s="12">
        <v>888.8</v>
      </c>
    </row>
    <row r="46" spans="1:8" s="1" customFormat="1" ht="17.25" customHeight="1">
      <c r="A46" s="16" t="s">
        <v>49</v>
      </c>
      <c r="B46" s="31" t="s">
        <v>155</v>
      </c>
      <c r="C46" s="13">
        <v>1029.9</v>
      </c>
      <c r="D46" s="13">
        <v>174.9</v>
      </c>
      <c r="E46" s="13">
        <v>140.4</v>
      </c>
      <c r="F46" s="22">
        <f t="shared" si="0"/>
        <v>13.632391494319837</v>
      </c>
      <c r="G46" s="22">
        <f t="shared" si="1"/>
        <v>80.27444253859348</v>
      </c>
      <c r="H46" s="12">
        <v>1582.2</v>
      </c>
    </row>
    <row r="47" spans="1:8" s="1" customFormat="1" ht="16.5">
      <c r="A47" s="16" t="s">
        <v>55</v>
      </c>
      <c r="B47" s="31" t="s">
        <v>63</v>
      </c>
      <c r="C47" s="13">
        <v>4976.3</v>
      </c>
      <c r="D47" s="13">
        <v>2252.9</v>
      </c>
      <c r="E47" s="13">
        <v>578.3</v>
      </c>
      <c r="F47" s="22">
        <f t="shared" si="0"/>
        <v>11.621083937865482</v>
      </c>
      <c r="G47" s="22">
        <f t="shared" si="1"/>
        <v>25.66913755603888</v>
      </c>
      <c r="H47" s="12">
        <v>646.8</v>
      </c>
    </row>
    <row r="48" spans="1:8" s="1" customFormat="1" ht="33">
      <c r="A48" s="16" t="s">
        <v>70</v>
      </c>
      <c r="B48" s="31" t="s">
        <v>156</v>
      </c>
      <c r="C48" s="13">
        <v>353.8</v>
      </c>
      <c r="D48" s="13">
        <v>90.4</v>
      </c>
      <c r="E48" s="13">
        <v>54.9</v>
      </c>
      <c r="F48" s="22">
        <f t="shared" si="0"/>
        <v>15.517241379310345</v>
      </c>
      <c r="G48" s="22">
        <f t="shared" si="1"/>
        <v>60.73008849557522</v>
      </c>
      <c r="H48" s="12">
        <v>59.9</v>
      </c>
    </row>
    <row r="49" spans="1:8" s="8" customFormat="1" ht="16.5">
      <c r="A49" s="25" t="s">
        <v>66</v>
      </c>
      <c r="B49" s="14" t="s">
        <v>60</v>
      </c>
      <c r="C49" s="26">
        <f>SUM(C50)</f>
        <v>50789.6</v>
      </c>
      <c r="D49" s="26">
        <f>SUM(D50)</f>
        <v>24505.1</v>
      </c>
      <c r="E49" s="26">
        <f>SUM(E50)</f>
        <v>21071.8</v>
      </c>
      <c r="F49" s="26">
        <f t="shared" si="0"/>
        <v>41.48841495109235</v>
      </c>
      <c r="G49" s="26">
        <f t="shared" si="1"/>
        <v>85.98944709468641</v>
      </c>
      <c r="H49" s="15">
        <v>20929.1</v>
      </c>
    </row>
    <row r="50" spans="1:8" s="1" customFormat="1" ht="16.5">
      <c r="A50" s="16" t="s">
        <v>75</v>
      </c>
      <c r="B50" s="31" t="s">
        <v>76</v>
      </c>
      <c r="C50" s="13">
        <v>50789.6</v>
      </c>
      <c r="D50" s="13">
        <v>24505.1</v>
      </c>
      <c r="E50" s="13">
        <v>21071.8</v>
      </c>
      <c r="F50" s="22">
        <f t="shared" si="0"/>
        <v>41.48841495109235</v>
      </c>
      <c r="G50" s="22">
        <f t="shared" si="1"/>
        <v>85.98944709468641</v>
      </c>
      <c r="H50" s="12">
        <v>20929.1</v>
      </c>
    </row>
    <row r="51" spans="1:8" s="8" customFormat="1" ht="33">
      <c r="A51" s="25" t="s">
        <v>77</v>
      </c>
      <c r="B51" s="14" t="s">
        <v>78</v>
      </c>
      <c r="C51" s="26">
        <f>SUM(C52:C53)</f>
        <v>4625</v>
      </c>
      <c r="D51" s="26">
        <f>SUM(D52:D53)</f>
        <v>2183.3999999999996</v>
      </c>
      <c r="E51" s="26">
        <f>SUM(E52:E53)</f>
        <v>1759.9</v>
      </c>
      <c r="F51" s="26">
        <f t="shared" si="0"/>
        <v>38.05189189189189</v>
      </c>
      <c r="G51" s="26">
        <f t="shared" si="1"/>
        <v>80.60364569020794</v>
      </c>
      <c r="H51" s="15">
        <v>1796.1</v>
      </c>
    </row>
    <row r="52" spans="1:8" s="1" customFormat="1" ht="16.5">
      <c r="A52" s="16" t="s">
        <v>79</v>
      </c>
      <c r="B52" s="31" t="s">
        <v>64</v>
      </c>
      <c r="C52" s="13">
        <v>2331</v>
      </c>
      <c r="D52" s="13">
        <v>1091.6</v>
      </c>
      <c r="E52" s="13">
        <v>884.8</v>
      </c>
      <c r="F52" s="22">
        <f t="shared" si="0"/>
        <v>37.95795795795796</v>
      </c>
      <c r="G52" s="22">
        <f t="shared" si="1"/>
        <v>81.05533162330524</v>
      </c>
      <c r="H52" s="12">
        <v>897.4</v>
      </c>
    </row>
    <row r="53" spans="1:8" s="1" customFormat="1" ht="33">
      <c r="A53" s="16" t="s">
        <v>80</v>
      </c>
      <c r="B53" s="31" t="s">
        <v>93</v>
      </c>
      <c r="C53" s="13">
        <v>2294</v>
      </c>
      <c r="D53" s="13">
        <v>1091.8</v>
      </c>
      <c r="E53" s="13">
        <v>875.1</v>
      </c>
      <c r="F53" s="22">
        <f t="shared" si="0"/>
        <v>38.14734088927638</v>
      </c>
      <c r="G53" s="22">
        <f t="shared" si="1"/>
        <v>80.15204249862613</v>
      </c>
      <c r="H53" s="12">
        <v>898.7</v>
      </c>
    </row>
    <row r="54" spans="1:8" s="8" customFormat="1" ht="16.5">
      <c r="A54" s="25" t="s">
        <v>38</v>
      </c>
      <c r="B54" s="14" t="s">
        <v>39</v>
      </c>
      <c r="C54" s="26">
        <f>SUM(C5+C13+C15+C18+C27+C34+C41+C44+C49+C51)</f>
        <v>493441.5</v>
      </c>
      <c r="D54" s="26">
        <f>SUM(D5+D13+D15+D18+D27+D34+D41+D44+D49+D51)</f>
        <v>277127.99999999994</v>
      </c>
      <c r="E54" s="26">
        <f>SUM(E5+E13+E15+E18+E27+E34+E41+E44+E49+E51)</f>
        <v>191967.3</v>
      </c>
      <c r="F54" s="26">
        <f t="shared" si="0"/>
        <v>38.90376062815957</v>
      </c>
      <c r="G54" s="26">
        <f t="shared" si="1"/>
        <v>69.27026500389712</v>
      </c>
      <c r="H54" s="26">
        <f>SUM(H5+H13+H15+H18+H27+H34+H41+H44+H49+H51)</f>
        <v>190617.50000000003</v>
      </c>
    </row>
    <row r="55" spans="1:8" s="4" customFormat="1" ht="16.5">
      <c r="A55" s="16" t="s">
        <v>20</v>
      </c>
      <c r="B55" s="31" t="s">
        <v>94</v>
      </c>
      <c r="C55" s="13">
        <v>43193</v>
      </c>
      <c r="D55" s="13">
        <v>22468.1</v>
      </c>
      <c r="E55" s="13">
        <v>15289.6</v>
      </c>
      <c r="F55" s="22">
        <f t="shared" si="0"/>
        <v>35.39832843284791</v>
      </c>
      <c r="G55" s="22">
        <f t="shared" si="1"/>
        <v>68.05025792123055</v>
      </c>
      <c r="H55" s="24">
        <v>16003.6</v>
      </c>
    </row>
    <row r="56" spans="1:8" s="3" customFormat="1" ht="16.5">
      <c r="A56" s="67" t="s">
        <v>9</v>
      </c>
      <c r="B56" s="67"/>
      <c r="C56" s="26">
        <f>C54</f>
        <v>493441.5</v>
      </c>
      <c r="D56" s="26">
        <f>D54</f>
        <v>277127.99999999994</v>
      </c>
      <c r="E56" s="26">
        <f>E54</f>
        <v>191967.3</v>
      </c>
      <c r="F56" s="26">
        <f t="shared" si="0"/>
        <v>38.90376062815957</v>
      </c>
      <c r="G56" s="26">
        <f t="shared" si="1"/>
        <v>69.27026500389712</v>
      </c>
      <c r="H56" s="15">
        <v>190617.5</v>
      </c>
    </row>
    <row r="57" spans="1:8" s="7" customFormat="1" ht="17.25">
      <c r="A57" s="60" t="s">
        <v>41</v>
      </c>
      <c r="B57" s="27" t="s">
        <v>15</v>
      </c>
      <c r="C57" s="26">
        <f>SUM(Доходы!C41-Расходы!C56)</f>
        <v>-23004.599999999977</v>
      </c>
      <c r="D57" s="26">
        <f>SUM(Доходы!D41-Расходы!D56)</f>
        <v>-20434.899999999936</v>
      </c>
      <c r="E57" s="26">
        <f>SUM(Доходы!E41-Расходы!E56)</f>
        <v>4297.6999999999825</v>
      </c>
      <c r="F57" s="26">
        <f t="shared" si="0"/>
        <v>-18.681915790754836</v>
      </c>
      <c r="G57" s="26">
        <f t="shared" si="1"/>
        <v>-21.031177054940304</v>
      </c>
      <c r="H57" s="28">
        <v>6559.2</v>
      </c>
    </row>
    <row r="58" spans="1:8" ht="32.25" customHeight="1">
      <c r="A58" s="29" t="s">
        <v>50</v>
      </c>
      <c r="B58" s="30" t="s">
        <v>42</v>
      </c>
      <c r="C58" s="26">
        <f>SUM(-C57)</f>
        <v>23004.599999999977</v>
      </c>
      <c r="D58" s="26">
        <f>SUM(-D57)</f>
        <v>20434.899999999936</v>
      </c>
      <c r="E58" s="26">
        <f>SUM(-E57)</f>
        <v>-4297.6999999999825</v>
      </c>
      <c r="F58" s="26">
        <f t="shared" si="0"/>
        <v>-18.681915790754836</v>
      </c>
      <c r="G58" s="26">
        <f t="shared" si="1"/>
        <v>-21.031177054940304</v>
      </c>
      <c r="H58" s="26">
        <v>-6559.2</v>
      </c>
    </row>
    <row r="59" spans="1:8" s="2" customFormat="1" ht="18.75">
      <c r="A59" s="9"/>
      <c r="B59" s="9"/>
      <c r="C59" s="9"/>
      <c r="D59" s="9"/>
      <c r="E59" s="9"/>
      <c r="F59" s="9"/>
      <c r="G59" s="9"/>
      <c r="H59" s="9"/>
    </row>
    <row r="60" spans="2:8" ht="12.75">
      <c r="B60"/>
      <c r="C60"/>
      <c r="D60"/>
      <c r="E60"/>
      <c r="F60"/>
      <c r="G60"/>
      <c r="H60"/>
    </row>
    <row r="61" spans="2:8" ht="12" customHeight="1">
      <c r="B61"/>
      <c r="C61"/>
      <c r="D61"/>
      <c r="E61"/>
      <c r="F61"/>
      <c r="G61"/>
      <c r="H61"/>
    </row>
  </sheetData>
  <sheetProtection/>
  <mergeCells count="8">
    <mergeCell ref="A56:B56"/>
    <mergeCell ref="A1:H1"/>
    <mergeCell ref="A2:A4"/>
    <mergeCell ref="B2:B4"/>
    <mergeCell ref="E2:E4"/>
    <mergeCell ref="H2:H4"/>
    <mergeCell ref="C3:D3"/>
    <mergeCell ref="F3:G3"/>
  </mergeCells>
  <printOptions gridLines="1"/>
  <pageMargins left="0.25" right="0.25" top="0.75" bottom="0.75" header="0.3" footer="0.3"/>
  <pageSetup horizontalDpi="600" verticalDpi="600" orientation="portrait" paperSize="9" scale="73" r:id="rId1"/>
  <rowBreaks count="2" manualBreakCount="2">
    <brk id="42" max="7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2016-06-09T11:59:50Z</cp:lastPrinted>
  <dcterms:created xsi:type="dcterms:W3CDTF">2000-06-09T05:06:32Z</dcterms:created>
  <dcterms:modified xsi:type="dcterms:W3CDTF">2016-06-09T11:59:57Z</dcterms:modified>
  <cp:category/>
  <cp:version/>
  <cp:contentType/>
  <cp:contentStatus/>
</cp:coreProperties>
</file>