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820" windowWidth="11760" windowHeight="1170" activeTab="1"/>
  </bookViews>
  <sheets>
    <sheet name="Доходы" sheetId="1" r:id="rId1"/>
    <sheet name="Расходы" sheetId="2" r:id="rId2"/>
  </sheets>
  <definedNames>
    <definedName name="_xlnm.Print_Area" localSheetId="0">'Доходы'!$A$1:$H$44</definedName>
    <definedName name="_xlnm.Print_Area" localSheetId="1">'Расходы'!$A$1:$H$56</definedName>
  </definedNames>
  <calcPr fullCalcOnLoad="1"/>
</workbook>
</file>

<file path=xl/sharedStrings.xml><?xml version="1.0" encoding="utf-8"?>
<sst xmlns="http://schemas.openxmlformats.org/spreadsheetml/2006/main" count="196" uniqueCount="184">
  <si>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</si>
  <si>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</si>
  <si>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</si>
  <si>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</si>
  <si>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</si>
  <si>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</si>
  <si>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</si>
  <si>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</si>
  <si>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</si>
  <si>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</si>
  <si>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</si>
  <si>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</si>
  <si>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</si>
  <si>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</si>
  <si>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</si>
  <si>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</si>
  <si>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</si>
  <si>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</si>
  <si>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</si>
  <si>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</si>
  <si>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</si>
  <si>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</si>
  <si>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</si>
  <si>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</si>
  <si>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</si>
  <si>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</si>
  <si>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</si>
  <si>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</si>
  <si>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</si>
  <si>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</si>
  <si>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</si>
  <si>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</si>
  <si>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</si>
  <si>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</si>
  <si>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</si>
  <si>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</si>
  <si>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</si>
  <si>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</si>
  <si>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</si>
  <si>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</si>
  <si>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</si>
  <si>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</si>
  <si>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</si>
  <si>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</si>
  <si>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</si>
  <si>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</si>
  <si>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</si>
  <si>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</si>
  <si>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</si>
  <si>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</si>
  <si>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</si>
  <si>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</si>
  <si>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</si>
  <si>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</si>
  <si>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</si>
  <si>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</si>
  <si>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</si>
  <si>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</si>
  <si>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</si>
  <si>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</si>
  <si>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</si>
  <si>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</si>
  <si>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</si>
  <si>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</si>
  <si>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</si>
  <si>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</si>
  <si>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</si>
  <si>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1 0 0 6</t>
  </si>
  <si>
    <t>0 4 0 8</t>
  </si>
  <si>
    <t>Транспорт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</si>
  <si>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</si>
  <si>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</si>
  <si>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</si>
  <si>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</si>
  <si>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</si>
  <si>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</si>
  <si>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</si>
  <si>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</si>
  <si>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</si>
  <si>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</si>
  <si>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</si>
  <si>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</si>
  <si>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</si>
  <si>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</si>
  <si>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</si>
  <si>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</si>
  <si>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</si>
  <si>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</si>
  <si>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0 1 0 5</t>
  </si>
  <si>
    <t>Судебная система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</si>
  <si>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</si>
  <si>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</si>
  <si>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</si>
  <si>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</si>
  <si>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</si>
  <si>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</si>
  <si>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</si>
  <si>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</si>
  <si>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</si>
  <si>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</si>
  <si>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</si>
  <si>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</si>
  <si>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</si>
  <si>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</si>
  <si>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</si>
  <si>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</si>
  <si>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</si>
  <si>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</si>
  <si>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</si>
  <si>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</si>
  <si>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</si>
  <si>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</si>
  <si>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</si>
  <si>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</si>
  <si>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</si>
  <si>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</si>
  <si>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</si>
  <si>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</si>
  <si>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</si>
  <si>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</si>
  <si>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</si>
  <si>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</si>
  <si>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</si>
  <si>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</si>
  <si>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</si>
  <si>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</si>
  <si>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</si>
  <si>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</si>
  <si>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</si>
  <si>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</si>
  <si>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</si>
  <si>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</si>
  <si>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</si>
  <si>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</si>
  <si>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</si>
  <si>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</si>
  <si>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</si>
  <si>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</si>
  <si>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</si>
  <si>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</si>
  <si>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</si>
  <si>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</si>
  <si>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</si>
  <si>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</si>
  <si>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</si>
  <si>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</si>
  <si>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</si>
  <si>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>2 19 00000 00 0000</t>
  </si>
  <si>
    <t>Тыс.руб.</t>
  </si>
  <si>
    <t>ДОХОДЫ</t>
  </si>
  <si>
    <t>Национальная безопасность и правоохранительная  деятельность</t>
  </si>
  <si>
    <t>-</t>
  </si>
  <si>
    <t xml:space="preserve">Общее образование </t>
  </si>
  <si>
    <t>0 7 0 3</t>
  </si>
  <si>
    <t>Дополнительное образование</t>
  </si>
  <si>
    <t xml:space="preserve">2 04 00000 00 0000 </t>
  </si>
  <si>
    <t>Безвозмездные поступления от негосударственных организаций</t>
  </si>
  <si>
    <t>в т.ч.финансовая поддержка сельхозтоваропроизводителей</t>
  </si>
  <si>
    <t xml:space="preserve">2 07 00000 00 0000 </t>
  </si>
  <si>
    <t>Прочие безвозмездные поступления</t>
  </si>
  <si>
    <t xml:space="preserve">2 02 10000 00 0000 </t>
  </si>
  <si>
    <t xml:space="preserve">2 02 20000 00 0000 </t>
  </si>
  <si>
    <t xml:space="preserve">2 02 30000 00 0000 </t>
  </si>
  <si>
    <t xml:space="preserve">2 02 40000 00 0000 </t>
  </si>
  <si>
    <t>Иные межбюджетные тансферты</t>
  </si>
  <si>
    <t>1 11 01000 00 0000</t>
  </si>
  <si>
    <t>Доходы в виде прибыли (девиденты)</t>
  </si>
  <si>
    <t xml:space="preserve">Итого внутренних оборотов </t>
  </si>
  <si>
    <t>План на 2018 год</t>
  </si>
  <si>
    <t>на год</t>
  </si>
  <si>
    <t>на отчетный период</t>
  </si>
  <si>
    <t>% выполнения</t>
  </si>
  <si>
    <t>к годовому плану</t>
  </si>
  <si>
    <t>к отчетному периоду</t>
  </si>
  <si>
    <t>Выполнено в 2017 году</t>
  </si>
  <si>
    <t>План на  2018 год</t>
  </si>
  <si>
    <t xml:space="preserve">1 4 0 0 </t>
  </si>
  <si>
    <t>Межбюджетные трансферты общего характера бюджетам субъектов РФ и муниципальных образований</t>
  </si>
  <si>
    <t>1 4 0 3</t>
  </si>
  <si>
    <t>Прочие межбюджетные трансферты общего характера</t>
  </si>
  <si>
    <t>Акцызы</t>
  </si>
  <si>
    <t xml:space="preserve">0 3 1 4 </t>
  </si>
  <si>
    <t>Другие вопросы в области национальной безопасности и правоохранительной деятельности</t>
  </si>
  <si>
    <t xml:space="preserve">на 01.06.2018  года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</si>
</sst>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3" borderId="0" applyNumberFormat="0" applyBorder="0" applyAlignment="0" applyProtection="0"/>
    <xf numFmtId="0" fontId="48" fillId="7" borderId="0" applyNumberFormat="0" applyBorder="0" applyAlignment="0" applyProtection="0"/>
    <xf numFmtId="0" fontId="12" fillId="3" borderId="0" applyNumberFormat="0" applyBorder="0" applyAlignment="0" applyProtection="0"/>
    <xf numFmtId="0" fontId="48" fillId="8" borderId="0" applyNumberFormat="0" applyBorder="0" applyAlignment="0" applyProtection="0"/>
    <xf numFmtId="0" fontId="12" fillId="3" borderId="0" applyNumberFormat="0" applyBorder="0" applyAlignment="0" applyProtection="0"/>
    <xf numFmtId="0" fontId="48" fillId="9" borderId="0" applyNumberFormat="0" applyBorder="0" applyAlignment="0" applyProtection="0"/>
    <xf numFmtId="0" fontId="12" fillId="5" borderId="0" applyNumberFormat="0" applyBorder="0" applyAlignment="0" applyProtection="0"/>
    <xf numFmtId="0" fontId="48" fillId="10" borderId="0" applyNumberFormat="0" applyBorder="0" applyAlignment="0" applyProtection="0"/>
    <xf numFmtId="0" fontId="12" fillId="5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48" fillId="12" borderId="0" applyNumberFormat="0" applyBorder="0" applyAlignment="0" applyProtection="0"/>
    <xf numFmtId="0" fontId="12" fillId="5" borderId="0" applyNumberFormat="0" applyBorder="0" applyAlignment="0" applyProtection="0"/>
    <xf numFmtId="0" fontId="48" fillId="13" borderId="0" applyNumberFormat="0" applyBorder="0" applyAlignment="0" applyProtection="0"/>
    <xf numFmtId="0" fontId="12" fillId="5" borderId="0" applyNumberFormat="0" applyBorder="0" applyAlignment="0" applyProtection="0"/>
    <xf numFmtId="0" fontId="48" fillId="14" borderId="0" applyNumberFormat="0" applyBorder="0" applyAlignment="0" applyProtection="0"/>
    <xf numFmtId="0" fontId="12" fillId="5" borderId="0" applyNumberFormat="0" applyBorder="0" applyAlignment="0" applyProtection="0"/>
    <xf numFmtId="0" fontId="48" fillId="15" borderId="0" applyNumberFormat="0" applyBorder="0" applyAlignment="0" applyProtection="0"/>
    <xf numFmtId="0" fontId="12" fillId="5" borderId="0" applyNumberFormat="0" applyBorder="0" applyAlignment="0" applyProtection="0"/>
    <xf numFmtId="0" fontId="49" fillId="16" borderId="0" applyNumberFormat="0" applyBorder="0" applyAlignment="0" applyProtection="0"/>
    <xf numFmtId="0" fontId="27" fillId="17" borderId="0" applyNumberFormat="0" applyBorder="0" applyAlignment="0" applyProtection="0"/>
    <xf numFmtId="0" fontId="49" fillId="18" borderId="0" applyNumberFormat="0" applyBorder="0" applyAlignment="0" applyProtection="0"/>
    <xf numFmtId="0" fontId="27" fillId="5" borderId="0" applyNumberFormat="0" applyBorder="0" applyAlignment="0" applyProtection="0"/>
    <xf numFmtId="0" fontId="49" fillId="19" borderId="0" applyNumberFormat="0" applyBorder="0" applyAlignment="0" applyProtection="0"/>
    <xf numFmtId="0" fontId="27" fillId="5" borderId="0" applyNumberFormat="0" applyBorder="0" applyAlignment="0" applyProtection="0"/>
    <xf numFmtId="0" fontId="49" fillId="20" borderId="0" applyNumberFormat="0" applyBorder="0" applyAlignment="0" applyProtection="0"/>
    <xf numFmtId="0" fontId="27" fillId="5" borderId="0" applyNumberFormat="0" applyBorder="0" applyAlignment="0" applyProtection="0"/>
    <xf numFmtId="0" fontId="49" fillId="21" borderId="0" applyNumberFormat="0" applyBorder="0" applyAlignment="0" applyProtection="0"/>
    <xf numFmtId="0" fontId="27" fillId="17" borderId="0" applyNumberFormat="0" applyBorder="0" applyAlignment="0" applyProtection="0"/>
    <xf numFmtId="0" fontId="49" fillId="22" borderId="0" applyNumberFormat="0" applyBorder="0" applyAlignment="0" applyProtection="0"/>
    <xf numFmtId="0" fontId="27" fillId="5" borderId="0" applyNumberFormat="0" applyBorder="0" applyAlignment="0" applyProtection="0"/>
    <xf numFmtId="0" fontId="49" fillId="23" borderId="0" applyNumberFormat="0" applyBorder="0" applyAlignment="0" applyProtection="0"/>
    <xf numFmtId="0" fontId="27" fillId="17" borderId="0" applyNumberFormat="0" applyBorder="0" applyAlignment="0" applyProtection="0"/>
    <xf numFmtId="0" fontId="49" fillId="24" borderId="0" applyNumberFormat="0" applyBorder="0" applyAlignment="0" applyProtection="0"/>
    <xf numFmtId="0" fontId="27" fillId="25" borderId="0" applyNumberFormat="0" applyBorder="0" applyAlignment="0" applyProtection="0"/>
    <xf numFmtId="0" fontId="49" fillId="26" borderId="0" applyNumberFormat="0" applyBorder="0" applyAlignment="0" applyProtection="0"/>
    <xf numFmtId="0" fontId="27" fillId="27" borderId="0" applyNumberFormat="0" applyBorder="0" applyAlignment="0" applyProtection="0"/>
    <xf numFmtId="0" fontId="49" fillId="28" borderId="0" applyNumberFormat="0" applyBorder="0" applyAlignment="0" applyProtection="0"/>
    <xf numFmtId="0" fontId="27" fillId="29" borderId="0" applyNumberFormat="0" applyBorder="0" applyAlignment="0" applyProtection="0"/>
    <xf numFmtId="0" fontId="49" fillId="30" borderId="0" applyNumberFormat="0" applyBorder="0" applyAlignment="0" applyProtection="0"/>
    <xf numFmtId="0" fontId="27" fillId="17" borderId="0" applyNumberFormat="0" applyBorder="0" applyAlignment="0" applyProtection="0"/>
    <xf numFmtId="0" fontId="49" fillId="31" borderId="0" applyNumberFormat="0" applyBorder="0" applyAlignment="0" applyProtection="0"/>
    <xf numFmtId="0" fontId="27" fillId="25" borderId="0" applyNumberFormat="0" applyBorder="0" applyAlignment="0" applyProtection="0"/>
    <xf numFmtId="0" fontId="50" fillId="32" borderId="1" applyNumberFormat="0" applyAlignment="0" applyProtection="0"/>
    <xf numFmtId="0" fontId="20" fillId="5" borderId="2" applyNumberFormat="0" applyAlignment="0" applyProtection="0"/>
    <xf numFmtId="0" fontId="51" fillId="33" borderId="3" applyNumberFormat="0" applyAlignment="0" applyProtection="0"/>
    <xf numFmtId="0" fontId="21" fillId="3" borderId="4" applyNumberFormat="0" applyAlignment="0" applyProtection="0"/>
    <xf numFmtId="0" fontId="52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1" fillId="0" borderId="12" applyNumberFormat="0" applyFill="0" applyAlignment="0" applyProtection="0"/>
    <xf numFmtId="0" fontId="57" fillId="34" borderId="13" applyNumberFormat="0" applyAlignment="0" applyProtection="0"/>
    <xf numFmtId="0" fontId="24" fillId="29" borderId="14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18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2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8" borderId="0" applyNumberFormat="0" applyBorder="0" applyAlignment="0" applyProtection="0"/>
    <xf numFmtId="0" fontId="17" fillId="5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vertical="center" wrapText="1"/>
    </xf>
    <xf numFmtId="186" fontId="34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33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181" fontId="34" fillId="0" borderId="19" xfId="101" applyNumberFormat="1" applyFont="1" applyBorder="1" applyAlignment="1">
      <alignment horizontal="center" vertical="center"/>
    </xf>
    <xf numFmtId="181" fontId="33" fillId="39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horizontal="center" vertical="center"/>
    </xf>
    <xf numFmtId="49" fontId="30" fillId="40" borderId="19" xfId="0" applyNumberFormat="1" applyFont="1" applyFill="1" applyBorder="1" applyAlignment="1">
      <alignment vertical="center" wrapText="1"/>
    </xf>
    <xf numFmtId="186" fontId="30" fillId="0" borderId="19" xfId="101" applyNumberFormat="1" applyFont="1" applyFill="1" applyBorder="1" applyAlignment="1">
      <alignment vertical="center"/>
    </xf>
    <xf numFmtId="181" fontId="34" fillId="0" borderId="19" xfId="0" applyNumberFormat="1" applyFont="1" applyFill="1" applyBorder="1" applyAlignment="1">
      <alignment horizontal="center" vertical="center"/>
    </xf>
    <xf numFmtId="181" fontId="33" fillId="0" borderId="19" xfId="101" applyNumberFormat="1" applyFont="1" applyFill="1" applyBorder="1" applyAlignment="1">
      <alignment horizontal="center" vertical="center"/>
    </xf>
    <xf numFmtId="181" fontId="33" fillId="0" borderId="19" xfId="0" applyNumberFormat="1" applyFont="1" applyFill="1" applyBorder="1" applyAlignment="1">
      <alignment horizontal="center" vertical="center"/>
    </xf>
    <xf numFmtId="181" fontId="33" fillId="0" borderId="19" xfId="0" applyNumberFormat="1" applyFont="1" applyFill="1" applyBorder="1" applyAlignment="1">
      <alignment horizontal="center" vertical="center" wrapText="1"/>
    </xf>
    <xf numFmtId="186" fontId="33" fillId="0" borderId="19" xfId="101" applyNumberFormat="1" applyFont="1" applyFill="1" applyBorder="1" applyAlignment="1">
      <alignment horizontal="center" vertical="center"/>
    </xf>
    <xf numFmtId="181" fontId="34" fillId="0" borderId="19" xfId="0" applyNumberFormat="1" applyFont="1" applyFill="1" applyBorder="1" applyAlignment="1">
      <alignment vertical="center"/>
    </xf>
    <xf numFmtId="0" fontId="33" fillId="0" borderId="20" xfId="0" applyFont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181" fontId="34" fillId="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49" fontId="31" fillId="40" borderId="19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center"/>
    </xf>
    <xf numFmtId="0" fontId="34" fillId="0" borderId="21" xfId="0" applyFont="1" applyBorder="1" applyAlignment="1">
      <alignment horizontal="right"/>
    </xf>
    <xf numFmtId="0" fontId="37" fillId="39" borderId="22" xfId="0" applyFont="1" applyFill="1" applyBorder="1" applyAlignment="1">
      <alignment horizontal="left" vertical="center"/>
    </xf>
    <xf numFmtId="0" fontId="37" fillId="39" borderId="23" xfId="0" applyFont="1" applyFill="1" applyBorder="1" applyAlignment="1">
      <alignment horizontal="left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19.125" style="0" customWidth="1"/>
    <col min="2" max="2" width="37.875" style="0" customWidth="1"/>
    <col min="3" max="3" width="13.25390625" style="0" customWidth="1"/>
    <col min="4" max="4" width="11.875" style="0" customWidth="1"/>
    <col min="5" max="5" width="14.25390625" style="0" customWidth="1"/>
    <col min="6" max="6" width="11.375" style="0" customWidth="1"/>
    <col min="7" max="7" width="12.25390625" style="0" customWidth="1"/>
    <col min="8" max="8" width="14.625" style="0" customWidth="1"/>
    <col min="9" max="9" width="16.00390625" style="0" customWidth="1"/>
    <col min="10" max="10" width="10.625" style="0" customWidth="1"/>
    <col min="11" max="11" width="12.125" style="0" customWidth="1"/>
  </cols>
  <sheetData>
    <row r="1" spans="1:9" ht="16.5">
      <c r="A1" s="63" t="s">
        <v>90</v>
      </c>
      <c r="B1" s="63"/>
      <c r="C1" s="63"/>
      <c r="D1" s="63"/>
      <c r="E1" s="63"/>
      <c r="F1" s="63"/>
      <c r="G1" s="63"/>
      <c r="H1" s="63"/>
      <c r="I1" s="39"/>
    </row>
    <row r="2" spans="1:9" ht="16.5">
      <c r="A2" s="63" t="s">
        <v>91</v>
      </c>
      <c r="B2" s="63"/>
      <c r="C2" s="63"/>
      <c r="D2" s="63"/>
      <c r="E2" s="63"/>
      <c r="F2" s="63"/>
      <c r="G2" s="63"/>
      <c r="H2" s="63"/>
      <c r="I2" s="39"/>
    </row>
    <row r="3" spans="1:9" ht="16.5">
      <c r="A3" s="63" t="s">
        <v>183</v>
      </c>
      <c r="B3" s="63"/>
      <c r="C3" s="63"/>
      <c r="D3" s="63"/>
      <c r="E3" s="63"/>
      <c r="F3" s="63"/>
      <c r="G3" s="63"/>
      <c r="H3" s="63"/>
      <c r="I3" s="27"/>
    </row>
    <row r="4" spans="1:9" ht="16.5">
      <c r="A4" s="27"/>
      <c r="B4" s="27"/>
      <c r="C4" s="27"/>
      <c r="D4" s="27"/>
      <c r="E4" s="27"/>
      <c r="F4" s="27"/>
      <c r="G4" s="27"/>
      <c r="H4" s="27"/>
      <c r="I4" s="27"/>
    </row>
    <row r="5" spans="1:9" ht="16.5">
      <c r="A5" s="27"/>
      <c r="B5" s="27"/>
      <c r="C5" s="27"/>
      <c r="D5" s="27"/>
      <c r="E5" s="27"/>
      <c r="F5" s="27"/>
      <c r="G5" s="27"/>
      <c r="H5" s="27"/>
      <c r="I5" s="27"/>
    </row>
    <row r="6" spans="1:9" ht="16.5">
      <c r="A6" s="63" t="s">
        <v>149</v>
      </c>
      <c r="B6" s="63"/>
      <c r="C6" s="63"/>
      <c r="D6" s="63"/>
      <c r="E6" s="63"/>
      <c r="F6" s="63"/>
      <c r="G6" s="63"/>
      <c r="H6" s="63"/>
      <c r="I6" s="27"/>
    </row>
    <row r="7" spans="1:9" ht="16.5">
      <c r="A7" s="27"/>
      <c r="B7" s="27"/>
      <c r="C7" s="27"/>
      <c r="D7" s="27"/>
      <c r="E7" s="27"/>
      <c r="F7" s="27"/>
      <c r="G7" s="27"/>
      <c r="H7" s="27"/>
      <c r="I7" s="27"/>
    </row>
    <row r="8" spans="1:8" ht="15.75">
      <c r="A8" s="64" t="s">
        <v>148</v>
      </c>
      <c r="B8" s="64"/>
      <c r="C8" s="64"/>
      <c r="D8" s="64"/>
      <c r="E8" s="64"/>
      <c r="F8" s="64"/>
      <c r="G8" s="64"/>
      <c r="H8" s="64"/>
    </row>
    <row r="9" spans="1:8" ht="15.75" customHeight="1">
      <c r="A9" s="67" t="s">
        <v>93</v>
      </c>
      <c r="B9" s="67" t="s">
        <v>56</v>
      </c>
      <c r="C9" s="70" t="s">
        <v>168</v>
      </c>
      <c r="D9" s="70"/>
      <c r="E9" s="67" t="s">
        <v>84</v>
      </c>
      <c r="F9" s="70" t="s">
        <v>171</v>
      </c>
      <c r="G9" s="70"/>
      <c r="H9" s="67" t="s">
        <v>174</v>
      </c>
    </row>
    <row r="10" spans="1:8" ht="20.25" customHeight="1">
      <c r="A10" s="68"/>
      <c r="B10" s="68"/>
      <c r="C10" s="70"/>
      <c r="D10" s="70"/>
      <c r="E10" s="68"/>
      <c r="F10" s="70"/>
      <c r="G10" s="70"/>
      <c r="H10" s="68"/>
    </row>
    <row r="11" spans="1:8" ht="47.25" customHeight="1">
      <c r="A11" s="69"/>
      <c r="B11" s="69"/>
      <c r="C11" s="59" t="s">
        <v>169</v>
      </c>
      <c r="D11" s="59" t="s">
        <v>170</v>
      </c>
      <c r="E11" s="69"/>
      <c r="F11" s="57" t="s">
        <v>172</v>
      </c>
      <c r="G11" s="58" t="s">
        <v>173</v>
      </c>
      <c r="H11" s="69"/>
    </row>
    <row r="12" spans="1:8" ht="15.75">
      <c r="A12" s="42" t="s">
        <v>125</v>
      </c>
      <c r="B12" s="28" t="s">
        <v>94</v>
      </c>
      <c r="C12" s="52">
        <f>SUM(C13+C14+C15+C19+C22+C23+C28+C29+C30+C31+C32)</f>
        <v>109185.70000000001</v>
      </c>
      <c r="D12" s="52">
        <f>SUM(D13+D14+D15+D19+D22+D23+D28+D29+D30+D31+D32)</f>
        <v>46083.399999999994</v>
      </c>
      <c r="E12" s="52">
        <f>SUM(E13+E14+E15+E19+E22+E23+E28+E29+E30+E31+E32)</f>
        <v>42035.5</v>
      </c>
      <c r="F12" s="52">
        <f>SUM(E12/C12*100)</f>
        <v>38.49908916643846</v>
      </c>
      <c r="G12" s="29">
        <f>SUM(E12/D12*100)</f>
        <v>91.21614290612239</v>
      </c>
      <c r="H12" s="30">
        <v>42704.8</v>
      </c>
    </row>
    <row r="13" spans="1:8" ht="15.75">
      <c r="A13" s="43" t="s">
        <v>126</v>
      </c>
      <c r="B13" s="28" t="s">
        <v>18</v>
      </c>
      <c r="C13" s="53">
        <v>80595.3</v>
      </c>
      <c r="D13" s="53">
        <v>34500</v>
      </c>
      <c r="E13" s="30">
        <v>30284.9</v>
      </c>
      <c r="F13" s="52">
        <f aca="true" t="shared" si="0" ref="F13:F44">SUM(E13/C13*100)</f>
        <v>37.57650880386325</v>
      </c>
      <c r="G13" s="29">
        <f aca="true" t="shared" si="1" ref="G13:G44">SUM(E13/D13*100)</f>
        <v>87.7823188405797</v>
      </c>
      <c r="H13" s="30">
        <v>28402.2</v>
      </c>
    </row>
    <row r="14" spans="1:8" ht="15.75">
      <c r="A14" s="44" t="s">
        <v>127</v>
      </c>
      <c r="B14" s="28" t="s">
        <v>180</v>
      </c>
      <c r="C14" s="54">
        <v>7552.5</v>
      </c>
      <c r="D14" s="54">
        <v>3448.2</v>
      </c>
      <c r="E14" s="30">
        <v>3243.9</v>
      </c>
      <c r="F14" s="52">
        <f t="shared" si="0"/>
        <v>42.95134061569017</v>
      </c>
      <c r="G14" s="29">
        <f t="shared" si="1"/>
        <v>94.07516965373239</v>
      </c>
      <c r="H14" s="30">
        <v>3121.5</v>
      </c>
    </row>
    <row r="15" spans="1:8" ht="15.75">
      <c r="A15" s="44" t="s">
        <v>128</v>
      </c>
      <c r="B15" s="28" t="s">
        <v>44</v>
      </c>
      <c r="C15" s="55">
        <f>SUM(C16:C18)</f>
        <v>3921.1</v>
      </c>
      <c r="D15" s="55">
        <f>SUM(D16:D18)</f>
        <v>2026.8999999999999</v>
      </c>
      <c r="E15" s="30">
        <f>SUM(E16:E18)</f>
        <v>3107.5</v>
      </c>
      <c r="F15" s="52">
        <f t="shared" si="0"/>
        <v>79.2507204610951</v>
      </c>
      <c r="G15" s="29">
        <f t="shared" si="1"/>
        <v>153.31294094429919</v>
      </c>
      <c r="H15" s="30">
        <v>2962.9</v>
      </c>
    </row>
    <row r="16" spans="1:8" ht="31.5">
      <c r="A16" s="45" t="s">
        <v>129</v>
      </c>
      <c r="B16" s="32" t="s">
        <v>95</v>
      </c>
      <c r="C16" s="51">
        <v>3606.9</v>
      </c>
      <c r="D16" s="51">
        <v>1803.6</v>
      </c>
      <c r="E16" s="33">
        <v>2882.1</v>
      </c>
      <c r="F16" s="60">
        <f t="shared" si="0"/>
        <v>79.9051817350079</v>
      </c>
      <c r="G16" s="46">
        <f t="shared" si="1"/>
        <v>159.79707252162342</v>
      </c>
      <c r="H16" s="33">
        <v>2756.6</v>
      </c>
    </row>
    <row r="17" spans="1:8" ht="31.5">
      <c r="A17" s="45" t="s">
        <v>130</v>
      </c>
      <c r="B17" s="32" t="s">
        <v>22</v>
      </c>
      <c r="C17" s="51">
        <v>254.2</v>
      </c>
      <c r="D17" s="51">
        <v>203.2</v>
      </c>
      <c r="E17" s="33">
        <v>205.4</v>
      </c>
      <c r="F17" s="60">
        <f t="shared" si="0"/>
        <v>80.80251770259639</v>
      </c>
      <c r="G17" s="46">
        <f t="shared" si="1"/>
        <v>101.08267716535433</v>
      </c>
      <c r="H17" s="33">
        <v>186.2</v>
      </c>
    </row>
    <row r="18" spans="1:8" ht="47.25">
      <c r="A18" s="45" t="s">
        <v>131</v>
      </c>
      <c r="B18" s="32" t="s">
        <v>96</v>
      </c>
      <c r="C18" s="51">
        <v>60</v>
      </c>
      <c r="D18" s="51">
        <v>20.1</v>
      </c>
      <c r="E18" s="33">
        <v>20</v>
      </c>
      <c r="F18" s="60">
        <f t="shared" si="0"/>
        <v>33.33333333333333</v>
      </c>
      <c r="G18" s="46">
        <f t="shared" si="1"/>
        <v>99.50248756218905</v>
      </c>
      <c r="H18" s="33">
        <v>20.1</v>
      </c>
    </row>
    <row r="19" spans="1:8" ht="15.75">
      <c r="A19" s="44" t="s">
        <v>132</v>
      </c>
      <c r="B19" s="28" t="s">
        <v>0</v>
      </c>
      <c r="C19" s="55">
        <f>SUM(C20:C21)</f>
        <v>8681.7</v>
      </c>
      <c r="D19" s="55">
        <f>SUM(D20:D21)</f>
        <v>2184.6</v>
      </c>
      <c r="E19" s="30">
        <f>SUM(E20:E21)</f>
        <v>2128.2</v>
      </c>
      <c r="F19" s="52">
        <f t="shared" si="0"/>
        <v>24.513632122740933</v>
      </c>
      <c r="G19" s="29">
        <f t="shared" si="1"/>
        <v>97.4182916781104</v>
      </c>
      <c r="H19" s="30">
        <v>2590.9</v>
      </c>
    </row>
    <row r="20" spans="1:8" ht="31.5">
      <c r="A20" s="45" t="s">
        <v>133</v>
      </c>
      <c r="B20" s="32" t="s">
        <v>97</v>
      </c>
      <c r="C20" s="51">
        <v>1327.7</v>
      </c>
      <c r="D20" s="51">
        <v>43.2</v>
      </c>
      <c r="E20" s="33">
        <v>121.9</v>
      </c>
      <c r="F20" s="60">
        <f t="shared" si="0"/>
        <v>9.181290954281842</v>
      </c>
      <c r="G20" s="46">
        <f t="shared" si="1"/>
        <v>282.1759259259259</v>
      </c>
      <c r="H20" s="33">
        <v>84.4</v>
      </c>
    </row>
    <row r="21" spans="1:8" ht="15.75">
      <c r="A21" s="45" t="s">
        <v>134</v>
      </c>
      <c r="B21" s="32" t="s">
        <v>1</v>
      </c>
      <c r="C21" s="51">
        <v>7354</v>
      </c>
      <c r="D21" s="51">
        <v>2141.4</v>
      </c>
      <c r="E21" s="33">
        <v>2006.3</v>
      </c>
      <c r="F21" s="60">
        <f t="shared" si="0"/>
        <v>27.281751427794397</v>
      </c>
      <c r="G21" s="46">
        <f t="shared" si="1"/>
        <v>93.69104324273839</v>
      </c>
      <c r="H21" s="33">
        <v>2506.5</v>
      </c>
    </row>
    <row r="22" spans="1:8" ht="15.75">
      <c r="A22" s="44" t="s">
        <v>135</v>
      </c>
      <c r="B22" s="28" t="s">
        <v>2</v>
      </c>
      <c r="C22" s="53">
        <v>1172.9</v>
      </c>
      <c r="D22" s="53">
        <v>501.7</v>
      </c>
      <c r="E22" s="30">
        <v>540.2</v>
      </c>
      <c r="F22" s="52">
        <f t="shared" si="0"/>
        <v>46.05678233438486</v>
      </c>
      <c r="G22" s="29">
        <f t="shared" si="1"/>
        <v>107.67390871038471</v>
      </c>
      <c r="H22" s="30">
        <v>439.3</v>
      </c>
    </row>
    <row r="23" spans="1:9" ht="63">
      <c r="A23" s="44" t="s">
        <v>136</v>
      </c>
      <c r="B23" s="28" t="s">
        <v>108</v>
      </c>
      <c r="C23" s="30">
        <f>SUM(C24:C27)</f>
        <v>3959.1</v>
      </c>
      <c r="D23" s="30">
        <f>SUM(D24:D27)</f>
        <v>1918</v>
      </c>
      <c r="E23" s="30">
        <f>SUM(E24:E27)</f>
        <v>1434</v>
      </c>
      <c r="F23" s="52">
        <f t="shared" si="0"/>
        <v>36.22035311055543</v>
      </c>
      <c r="G23" s="29">
        <f t="shared" si="1"/>
        <v>74.76538060479666</v>
      </c>
      <c r="H23" s="30">
        <v>1701.7</v>
      </c>
      <c r="I23" s="41"/>
    </row>
    <row r="24" spans="1:9" ht="16.5" customHeight="1">
      <c r="A24" s="45" t="s">
        <v>165</v>
      </c>
      <c r="B24" s="32" t="s">
        <v>166</v>
      </c>
      <c r="C24" s="51">
        <v>1.5</v>
      </c>
      <c r="D24" s="51"/>
      <c r="E24" s="33"/>
      <c r="F24" s="60">
        <f t="shared" si="0"/>
        <v>0</v>
      </c>
      <c r="G24" s="29"/>
      <c r="H24" s="33"/>
      <c r="I24" s="41"/>
    </row>
    <row r="25" spans="1:8" ht="15.75">
      <c r="A25" s="45" t="s">
        <v>137</v>
      </c>
      <c r="B25" s="32" t="s">
        <v>23</v>
      </c>
      <c r="C25" s="51">
        <v>2600</v>
      </c>
      <c r="D25" s="51">
        <v>1270</v>
      </c>
      <c r="E25" s="33">
        <v>810.4</v>
      </c>
      <c r="F25" s="60">
        <f t="shared" si="0"/>
        <v>31.169230769230765</v>
      </c>
      <c r="G25" s="46">
        <f t="shared" si="1"/>
        <v>63.811023622047244</v>
      </c>
      <c r="H25" s="33">
        <v>1106</v>
      </c>
    </row>
    <row r="26" spans="1:8" ht="15.75">
      <c r="A26" s="45" t="s">
        <v>138</v>
      </c>
      <c r="B26" s="32" t="s">
        <v>19</v>
      </c>
      <c r="C26" s="51">
        <v>1338.6</v>
      </c>
      <c r="D26" s="51">
        <v>639</v>
      </c>
      <c r="E26" s="33">
        <v>616.6</v>
      </c>
      <c r="F26" s="60">
        <f t="shared" si="0"/>
        <v>46.063050948752434</v>
      </c>
      <c r="G26" s="46">
        <f t="shared" si="1"/>
        <v>96.4945226917058</v>
      </c>
      <c r="H26" s="33">
        <v>587.2</v>
      </c>
    </row>
    <row r="27" spans="1:8" ht="63">
      <c r="A27" s="45" t="s">
        <v>139</v>
      </c>
      <c r="B27" s="32" t="s">
        <v>109</v>
      </c>
      <c r="C27" s="51">
        <v>19</v>
      </c>
      <c r="D27" s="51">
        <v>9</v>
      </c>
      <c r="E27" s="33">
        <v>7</v>
      </c>
      <c r="F27" s="60">
        <f t="shared" si="0"/>
        <v>36.84210526315789</v>
      </c>
      <c r="G27" s="46">
        <f t="shared" si="1"/>
        <v>77.77777777777779</v>
      </c>
      <c r="H27" s="33">
        <v>8.5</v>
      </c>
    </row>
    <row r="28" spans="1:8" ht="31.5">
      <c r="A28" s="44" t="s">
        <v>140</v>
      </c>
      <c r="B28" s="28" t="s">
        <v>98</v>
      </c>
      <c r="C28" s="53">
        <v>358.6</v>
      </c>
      <c r="D28" s="53">
        <v>226.1</v>
      </c>
      <c r="E28" s="30">
        <v>63.8</v>
      </c>
      <c r="F28" s="52">
        <f t="shared" si="0"/>
        <v>17.791411042944784</v>
      </c>
      <c r="G28" s="29">
        <f t="shared" si="1"/>
        <v>28.217602830605927</v>
      </c>
      <c r="H28" s="30">
        <v>184.6</v>
      </c>
    </row>
    <row r="29" spans="1:8" ht="47.25">
      <c r="A29" s="44" t="s">
        <v>141</v>
      </c>
      <c r="B29" s="28" t="s">
        <v>99</v>
      </c>
      <c r="C29" s="53">
        <v>998</v>
      </c>
      <c r="D29" s="53">
        <v>446</v>
      </c>
      <c r="E29" s="30">
        <v>353.2</v>
      </c>
      <c r="F29" s="52">
        <f t="shared" si="0"/>
        <v>35.390781563126254</v>
      </c>
      <c r="G29" s="29">
        <f t="shared" si="1"/>
        <v>79.19282511210763</v>
      </c>
      <c r="H29" s="30">
        <v>421.8</v>
      </c>
    </row>
    <row r="30" spans="1:8" ht="47.25">
      <c r="A30" s="44" t="s">
        <v>142</v>
      </c>
      <c r="B30" s="28" t="s">
        <v>100</v>
      </c>
      <c r="C30" s="53">
        <v>1400</v>
      </c>
      <c r="D30" s="53">
        <v>590</v>
      </c>
      <c r="E30" s="30">
        <v>717.5</v>
      </c>
      <c r="F30" s="52">
        <f t="shared" si="0"/>
        <v>51.24999999999999</v>
      </c>
      <c r="G30" s="29">
        <f t="shared" si="1"/>
        <v>121.61016949152543</v>
      </c>
      <c r="H30" s="30">
        <v>2683.5</v>
      </c>
    </row>
    <row r="31" spans="1:8" ht="31.5">
      <c r="A31" s="44" t="s">
        <v>143</v>
      </c>
      <c r="B31" s="28" t="s">
        <v>101</v>
      </c>
      <c r="C31" s="53">
        <v>220</v>
      </c>
      <c r="D31" s="53">
        <v>92</v>
      </c>
      <c r="E31" s="30">
        <v>68.9</v>
      </c>
      <c r="F31" s="52">
        <f t="shared" si="0"/>
        <v>31.318181818181824</v>
      </c>
      <c r="G31" s="29">
        <f t="shared" si="1"/>
        <v>74.8913043478261</v>
      </c>
      <c r="H31" s="30">
        <v>85</v>
      </c>
    </row>
    <row r="32" spans="1:8" ht="15.75">
      <c r="A32" s="44" t="s">
        <v>144</v>
      </c>
      <c r="B32" s="28" t="s">
        <v>3</v>
      </c>
      <c r="C32" s="53">
        <v>326.5</v>
      </c>
      <c r="D32" s="53">
        <v>149.9</v>
      </c>
      <c r="E32" s="30">
        <v>93.4</v>
      </c>
      <c r="F32" s="52">
        <f t="shared" si="0"/>
        <v>28.60643185298622</v>
      </c>
      <c r="G32" s="29">
        <f t="shared" si="1"/>
        <v>62.30820547031355</v>
      </c>
      <c r="H32" s="30">
        <v>111.4</v>
      </c>
    </row>
    <row r="33" spans="1:8" ht="15.75">
      <c r="A33" s="44" t="s">
        <v>145</v>
      </c>
      <c r="B33" s="28" t="s">
        <v>103</v>
      </c>
      <c r="C33" s="53">
        <f>SUM(C34+C41+C39+C40)</f>
        <v>443726.00000000006</v>
      </c>
      <c r="D33" s="53">
        <f>SUM(D34+D41+D39+D40)</f>
        <v>238697.5</v>
      </c>
      <c r="E33" s="31">
        <f>SUM(E34+E41+E39+E40)</f>
        <v>197306.2</v>
      </c>
      <c r="F33" s="52">
        <f t="shared" si="0"/>
        <v>44.46577392354742</v>
      </c>
      <c r="G33" s="29">
        <f t="shared" si="1"/>
        <v>82.65951675237487</v>
      </c>
      <c r="H33" s="34">
        <v>163023.8</v>
      </c>
    </row>
    <row r="34" spans="1:8" ht="47.25">
      <c r="A34" s="44" t="s">
        <v>146</v>
      </c>
      <c r="B34" s="28" t="s">
        <v>102</v>
      </c>
      <c r="C34" s="53">
        <f>SUM(C35:C38)</f>
        <v>445023.70000000007</v>
      </c>
      <c r="D34" s="53">
        <f>SUM(D35:D38)</f>
        <v>237399.8</v>
      </c>
      <c r="E34" s="31">
        <f>SUM(E35:E38)</f>
        <v>198435.80000000002</v>
      </c>
      <c r="F34" s="52">
        <f t="shared" si="0"/>
        <v>44.589939816688414</v>
      </c>
      <c r="G34" s="29">
        <f t="shared" si="1"/>
        <v>83.5871807811127</v>
      </c>
      <c r="H34" s="34">
        <v>163291</v>
      </c>
    </row>
    <row r="35" spans="1:8" ht="31.5">
      <c r="A35" s="45" t="s">
        <v>160</v>
      </c>
      <c r="B35" s="32" t="s">
        <v>104</v>
      </c>
      <c r="C35" s="56">
        <v>164161.7</v>
      </c>
      <c r="D35" s="56">
        <v>49248.6</v>
      </c>
      <c r="E35" s="35">
        <v>61560.8</v>
      </c>
      <c r="F35" s="60">
        <f t="shared" si="0"/>
        <v>37.50009898776633</v>
      </c>
      <c r="G35" s="46">
        <f t="shared" si="1"/>
        <v>125.00010152572867</v>
      </c>
      <c r="H35" s="35">
        <v>61877.7</v>
      </c>
    </row>
    <row r="36" spans="1:8" ht="31.5">
      <c r="A36" s="45" t="s">
        <v>161</v>
      </c>
      <c r="B36" s="32" t="s">
        <v>105</v>
      </c>
      <c r="C36" s="56">
        <v>35056.2</v>
      </c>
      <c r="D36" s="56">
        <v>24000.8</v>
      </c>
      <c r="E36" s="35">
        <v>6607.5</v>
      </c>
      <c r="F36" s="60">
        <f t="shared" si="0"/>
        <v>18.848306433669368</v>
      </c>
      <c r="G36" s="46">
        <f t="shared" si="1"/>
        <v>27.530332322255923</v>
      </c>
      <c r="H36" s="35">
        <v>17526.2</v>
      </c>
    </row>
    <row r="37" spans="1:8" ht="31.5">
      <c r="A37" s="45" t="s">
        <v>162</v>
      </c>
      <c r="B37" s="32" t="s">
        <v>106</v>
      </c>
      <c r="C37" s="56">
        <v>245456.9</v>
      </c>
      <c r="D37" s="56">
        <v>163801.5</v>
      </c>
      <c r="E37" s="35">
        <v>129918.6</v>
      </c>
      <c r="F37" s="60">
        <f t="shared" si="0"/>
        <v>52.92929227086304</v>
      </c>
      <c r="G37" s="46">
        <f t="shared" si="1"/>
        <v>79.314658290675</v>
      </c>
      <c r="H37" s="35">
        <v>83867.1</v>
      </c>
    </row>
    <row r="38" spans="1:8" ht="33" customHeight="1">
      <c r="A38" s="45" t="s">
        <v>163</v>
      </c>
      <c r="B38" s="32" t="s">
        <v>164</v>
      </c>
      <c r="C38" s="56">
        <v>348.9</v>
      </c>
      <c r="D38" s="56">
        <v>348.9</v>
      </c>
      <c r="E38" s="35">
        <v>348.9</v>
      </c>
      <c r="F38" s="60">
        <f t="shared" si="0"/>
        <v>100</v>
      </c>
      <c r="G38" s="46">
        <f t="shared" si="1"/>
        <v>100</v>
      </c>
      <c r="H38" s="35">
        <v>20</v>
      </c>
    </row>
    <row r="39" spans="1:8" ht="33" customHeight="1">
      <c r="A39" s="45" t="s">
        <v>155</v>
      </c>
      <c r="B39" s="32" t="s">
        <v>156</v>
      </c>
      <c r="C39" s="56"/>
      <c r="D39" s="56"/>
      <c r="E39" s="35"/>
      <c r="F39" s="60"/>
      <c r="G39" s="29"/>
      <c r="H39" s="35">
        <v>93</v>
      </c>
    </row>
    <row r="40" spans="1:8" ht="33" customHeight="1">
      <c r="A40" s="45" t="s">
        <v>158</v>
      </c>
      <c r="B40" s="32" t="s">
        <v>159</v>
      </c>
      <c r="C40" s="56"/>
      <c r="D40" s="56"/>
      <c r="E40" s="35"/>
      <c r="F40" s="60"/>
      <c r="G40" s="29"/>
      <c r="H40" s="35">
        <v>40</v>
      </c>
    </row>
    <row r="41" spans="1:8" ht="31.5">
      <c r="A41" s="44" t="s">
        <v>147</v>
      </c>
      <c r="B41" s="28" t="s">
        <v>77</v>
      </c>
      <c r="C41" s="53">
        <v>-1297.7</v>
      </c>
      <c r="D41" s="53">
        <v>1297.7</v>
      </c>
      <c r="E41" s="31">
        <v>-1129.6</v>
      </c>
      <c r="F41" s="52">
        <f t="shared" si="0"/>
        <v>87.04631270709716</v>
      </c>
      <c r="G41" s="29">
        <f t="shared" si="1"/>
        <v>-87.04631270709716</v>
      </c>
      <c r="H41" s="30">
        <v>-400.2</v>
      </c>
    </row>
    <row r="42" spans="1:8" ht="15.75">
      <c r="A42" s="36" t="s">
        <v>124</v>
      </c>
      <c r="B42" s="37"/>
      <c r="C42" s="38">
        <f>SUM(C33+C12)</f>
        <v>552911.7000000001</v>
      </c>
      <c r="D42" s="38">
        <f>SUM(D33+D12)</f>
        <v>284780.9</v>
      </c>
      <c r="E42" s="38">
        <f>SUM(E33+E12)</f>
        <v>239341.7</v>
      </c>
      <c r="F42" s="47">
        <f t="shared" si="0"/>
        <v>43.2875086564455</v>
      </c>
      <c r="G42" s="47">
        <f t="shared" si="1"/>
        <v>84.04415464660727</v>
      </c>
      <c r="H42" s="38">
        <f>SUM(H33+H12)</f>
        <v>205728.59999999998</v>
      </c>
    </row>
    <row r="43" spans="1:8" ht="15.75">
      <c r="A43" s="65" t="s">
        <v>85</v>
      </c>
      <c r="B43" s="66"/>
      <c r="C43" s="38">
        <f>SUM(C13+C14+C15+C19+C22)</f>
        <v>101923.5</v>
      </c>
      <c r="D43" s="38">
        <f>SUM(D13+D14+D15+D19+D22)</f>
        <v>42661.399999999994</v>
      </c>
      <c r="E43" s="38">
        <f>SUM(E13+E14+E15+E19+E22)</f>
        <v>39304.7</v>
      </c>
      <c r="F43" s="47">
        <f t="shared" si="0"/>
        <v>38.56294181420379</v>
      </c>
      <c r="G43" s="47">
        <f t="shared" si="1"/>
        <v>92.13176313951253</v>
      </c>
      <c r="H43" s="38">
        <f>SUM(H13+H14+H15+H19+H22)</f>
        <v>37516.8</v>
      </c>
    </row>
    <row r="44" spans="1:8" ht="15.75">
      <c r="A44" s="65" t="s">
        <v>86</v>
      </c>
      <c r="B44" s="66"/>
      <c r="C44" s="38">
        <f>SUM(C12-C43)</f>
        <v>7262.200000000012</v>
      </c>
      <c r="D44" s="38">
        <f>SUM(D12-D43)</f>
        <v>3422</v>
      </c>
      <c r="E44" s="38">
        <f>SUM(E12-E43)</f>
        <v>2730.800000000003</v>
      </c>
      <c r="F44" s="47">
        <f t="shared" si="0"/>
        <v>37.60293024152458</v>
      </c>
      <c r="G44" s="47">
        <f t="shared" si="1"/>
        <v>79.80128579777916</v>
      </c>
      <c r="H44" s="38">
        <f>SUM(H12-H43)</f>
        <v>5188</v>
      </c>
    </row>
  </sheetData>
  <sheetProtection/>
  <mergeCells count="13">
    <mergeCell ref="E9:E11"/>
    <mergeCell ref="A9:A11"/>
    <mergeCell ref="C9:D10"/>
    <mergeCell ref="F9:G10"/>
    <mergeCell ref="H9:H11"/>
    <mergeCell ref="B9:B11"/>
    <mergeCell ref="A1:H1"/>
    <mergeCell ref="A2:H2"/>
    <mergeCell ref="A3:H3"/>
    <mergeCell ref="A6:H6"/>
    <mergeCell ref="A8:H8"/>
    <mergeCell ref="A43:B43"/>
    <mergeCell ref="A44:B44"/>
  </mergeCells>
  <printOptions/>
  <pageMargins left="0.4330708661417323" right="0.4330708661417323" top="0.7480314960629921" bottom="0.5511811023622047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zoomScalePageLayoutView="0" workbookViewId="0" topLeftCell="A41">
      <selection activeCell="D38" sqref="D38"/>
    </sheetView>
  </sheetViews>
  <sheetFormatPr defaultColWidth="9.00390625" defaultRowHeight="12.75"/>
  <cols>
    <col min="1" max="1" width="9.00390625" style="0" customWidth="1"/>
    <col min="2" max="2" width="37.125" style="1" customWidth="1"/>
    <col min="3" max="3" width="15.625" style="1" customWidth="1"/>
    <col min="4" max="5" width="15.875" style="1" customWidth="1"/>
    <col min="6" max="6" width="14.25390625" style="1" customWidth="1"/>
    <col min="7" max="8" width="15.25390625" style="1" customWidth="1"/>
  </cols>
  <sheetData>
    <row r="1" spans="1:8" ht="21.75" customHeight="1">
      <c r="A1" s="76" t="s">
        <v>92</v>
      </c>
      <c r="B1" s="76"/>
      <c r="C1" s="76"/>
      <c r="D1" s="76"/>
      <c r="E1" s="76"/>
      <c r="F1" s="76"/>
      <c r="G1" s="76"/>
      <c r="H1" s="76"/>
    </row>
    <row r="2" spans="1:8" ht="27.75" customHeight="1">
      <c r="A2" s="74" t="s">
        <v>93</v>
      </c>
      <c r="B2" s="77" t="s">
        <v>4</v>
      </c>
      <c r="C2" s="78" t="s">
        <v>175</v>
      </c>
      <c r="D2" s="79"/>
      <c r="E2" s="74" t="s">
        <v>84</v>
      </c>
      <c r="F2" s="72" t="s">
        <v>171</v>
      </c>
      <c r="G2" s="73"/>
      <c r="H2" s="74" t="s">
        <v>174</v>
      </c>
    </row>
    <row r="3" spans="1:8" ht="21" customHeight="1">
      <c r="A3" s="74"/>
      <c r="B3" s="77"/>
      <c r="C3" s="71" t="s">
        <v>169</v>
      </c>
      <c r="D3" s="71" t="s">
        <v>170</v>
      </c>
      <c r="E3" s="74"/>
      <c r="F3" s="74" t="s">
        <v>172</v>
      </c>
      <c r="G3" s="74" t="s">
        <v>173</v>
      </c>
      <c r="H3" s="74"/>
    </row>
    <row r="4" spans="1:8" ht="24" customHeight="1">
      <c r="A4" s="74"/>
      <c r="B4" s="77"/>
      <c r="C4" s="71"/>
      <c r="D4" s="71"/>
      <c r="E4" s="74"/>
      <c r="F4" s="74"/>
      <c r="G4" s="74"/>
      <c r="H4" s="74"/>
    </row>
    <row r="5" spans="1:8" s="6" customFormat="1" ht="33">
      <c r="A5" s="21" t="s">
        <v>5</v>
      </c>
      <c r="B5" s="12" t="s">
        <v>43</v>
      </c>
      <c r="C5" s="22">
        <f>SUM(C6+C7+C9+C10+C11+C12+C8)</f>
        <v>60954.90000000001</v>
      </c>
      <c r="D5" s="22">
        <f>SUM(D6+D7+D9+D10+D11+D12+D8)</f>
        <v>26129.9</v>
      </c>
      <c r="E5" s="22">
        <f>SUM(E6+E7+E9+E10+E11+E12+E8)</f>
        <v>21366.8</v>
      </c>
      <c r="F5" s="22">
        <f>SUM(E5/C5*100)</f>
        <v>35.053457556324425</v>
      </c>
      <c r="G5" s="22">
        <f>SUM(E5/D5*100)</f>
        <v>81.77145721950716</v>
      </c>
      <c r="H5" s="13">
        <v>19774.3</v>
      </c>
    </row>
    <row r="6" spans="1:8" s="1" customFormat="1" ht="99">
      <c r="A6" s="14" t="s">
        <v>45</v>
      </c>
      <c r="B6" s="26" t="s">
        <v>110</v>
      </c>
      <c r="C6" s="11">
        <v>581.3</v>
      </c>
      <c r="D6" s="11">
        <v>299.1</v>
      </c>
      <c r="E6" s="11">
        <v>217</v>
      </c>
      <c r="F6" s="61">
        <f aca="true" t="shared" si="0" ref="F6:F56">SUM(E6/C6*100)</f>
        <v>37.330122140030966</v>
      </c>
      <c r="G6" s="61">
        <f aca="true" t="shared" si="1" ref="G6:G56">SUM(E6/D6*100)</f>
        <v>72.55098629220996</v>
      </c>
      <c r="H6" s="10">
        <v>208.3</v>
      </c>
    </row>
    <row r="7" spans="1:8" s="1" customFormat="1" ht="33">
      <c r="A7" s="14" t="s">
        <v>46</v>
      </c>
      <c r="B7" s="26" t="s">
        <v>112</v>
      </c>
      <c r="C7" s="11">
        <v>35499.6</v>
      </c>
      <c r="D7" s="11">
        <v>16671.2</v>
      </c>
      <c r="E7" s="11">
        <v>13774.7</v>
      </c>
      <c r="F7" s="61">
        <f t="shared" si="0"/>
        <v>38.802409041228636</v>
      </c>
      <c r="G7" s="61">
        <f t="shared" si="1"/>
        <v>82.6257258025817</v>
      </c>
      <c r="H7" s="10">
        <v>12731.9</v>
      </c>
    </row>
    <row r="8" spans="1:8" s="1" customFormat="1" ht="16.5">
      <c r="A8" s="14" t="s">
        <v>88</v>
      </c>
      <c r="B8" s="26" t="s">
        <v>89</v>
      </c>
      <c r="C8" s="11">
        <v>50</v>
      </c>
      <c r="D8" s="11">
        <v>50</v>
      </c>
      <c r="E8" s="11">
        <v>39.2</v>
      </c>
      <c r="F8" s="61">
        <f t="shared" si="0"/>
        <v>78.4</v>
      </c>
      <c r="G8" s="61">
        <f t="shared" si="1"/>
        <v>78.4</v>
      </c>
      <c r="H8" s="10" t="s">
        <v>151</v>
      </c>
    </row>
    <row r="9" spans="1:8" s="1" customFormat="1" ht="33">
      <c r="A9" s="14" t="s">
        <v>66</v>
      </c>
      <c r="B9" s="26" t="s">
        <v>113</v>
      </c>
      <c r="C9" s="11">
        <v>10112.7</v>
      </c>
      <c r="D9" s="11">
        <v>4552.7</v>
      </c>
      <c r="E9" s="11">
        <v>3711.3</v>
      </c>
      <c r="F9" s="61">
        <f t="shared" si="0"/>
        <v>36.69939778694118</v>
      </c>
      <c r="G9" s="61">
        <f t="shared" si="1"/>
        <v>81.51865925714412</v>
      </c>
      <c r="H9" s="10">
        <v>3705.6</v>
      </c>
    </row>
    <row r="10" spans="1:8" s="1" customFormat="1" ht="33" hidden="1">
      <c r="A10" s="14" t="s">
        <v>79</v>
      </c>
      <c r="B10" s="26" t="s">
        <v>81</v>
      </c>
      <c r="C10" s="11"/>
      <c r="D10" s="11"/>
      <c r="E10" s="11"/>
      <c r="F10" s="61" t="e">
        <f t="shared" si="0"/>
        <v>#DIV/0!</v>
      </c>
      <c r="G10" s="61" t="e">
        <f t="shared" si="1"/>
        <v>#DIV/0!</v>
      </c>
      <c r="H10" s="10" t="s">
        <v>151</v>
      </c>
    </row>
    <row r="11" spans="1:8" s="1" customFormat="1" ht="16.5">
      <c r="A11" s="14" t="s">
        <v>70</v>
      </c>
      <c r="B11" s="26" t="s">
        <v>29</v>
      </c>
      <c r="C11" s="11">
        <v>884</v>
      </c>
      <c r="D11" s="11">
        <v>3.2</v>
      </c>
      <c r="E11" s="11"/>
      <c r="F11" s="61">
        <f t="shared" si="0"/>
        <v>0</v>
      </c>
      <c r="G11" s="61">
        <f t="shared" si="1"/>
        <v>0</v>
      </c>
      <c r="H11" s="10" t="s">
        <v>151</v>
      </c>
    </row>
    <row r="12" spans="1:8" s="1" customFormat="1" ht="33">
      <c r="A12" s="14" t="s">
        <v>28</v>
      </c>
      <c r="B12" s="26" t="s">
        <v>111</v>
      </c>
      <c r="C12" s="11">
        <v>13827.3</v>
      </c>
      <c r="D12" s="11">
        <v>4553.7</v>
      </c>
      <c r="E12" s="11">
        <v>3624.6</v>
      </c>
      <c r="F12" s="61">
        <f t="shared" si="0"/>
        <v>26.213360525916123</v>
      </c>
      <c r="G12" s="61">
        <f t="shared" si="1"/>
        <v>79.59681138414916</v>
      </c>
      <c r="H12" s="10">
        <v>3128.5</v>
      </c>
    </row>
    <row r="13" spans="1:8" s="8" customFormat="1" ht="16.5">
      <c r="A13" s="21" t="s">
        <v>52</v>
      </c>
      <c r="B13" s="12" t="s">
        <v>53</v>
      </c>
      <c r="C13" s="22">
        <f>SUM(C14)</f>
        <v>793</v>
      </c>
      <c r="D13" s="22">
        <f>SUM(D14)</f>
        <v>423.1</v>
      </c>
      <c r="E13" s="22">
        <f>SUM(E14)</f>
        <v>251.5</v>
      </c>
      <c r="F13" s="13">
        <f>SUM(F14)</f>
        <v>31.71500630517024</v>
      </c>
      <c r="G13" s="22">
        <f t="shared" si="1"/>
        <v>59.44221224296856</v>
      </c>
      <c r="H13" s="13">
        <v>233.8</v>
      </c>
    </row>
    <row r="14" spans="1:8" s="1" customFormat="1" ht="33">
      <c r="A14" s="14" t="s">
        <v>57</v>
      </c>
      <c r="B14" s="15" t="s">
        <v>114</v>
      </c>
      <c r="C14" s="11">
        <v>793</v>
      </c>
      <c r="D14" s="11">
        <v>423.1</v>
      </c>
      <c r="E14" s="10">
        <v>251.5</v>
      </c>
      <c r="F14" s="48">
        <f t="shared" si="0"/>
        <v>31.71500630517024</v>
      </c>
      <c r="G14" s="61">
        <f t="shared" si="1"/>
        <v>59.44221224296856</v>
      </c>
      <c r="H14" s="10">
        <v>233.8</v>
      </c>
    </row>
    <row r="15" spans="1:8" s="6" customFormat="1" ht="49.5">
      <c r="A15" s="21" t="s">
        <v>26</v>
      </c>
      <c r="B15" s="12" t="s">
        <v>150</v>
      </c>
      <c r="C15" s="22">
        <f>SUM(C16:C18)</f>
        <v>10319.1</v>
      </c>
      <c r="D15" s="22">
        <f>SUM(D16:D18)</f>
        <v>5066.6</v>
      </c>
      <c r="E15" s="22">
        <f>SUM(E16:E18)</f>
        <v>3626.1</v>
      </c>
      <c r="F15" s="22">
        <f t="shared" si="0"/>
        <v>35.139692415036194</v>
      </c>
      <c r="G15" s="22">
        <f t="shared" si="1"/>
        <v>71.56870485137962</v>
      </c>
      <c r="H15" s="22">
        <v>2810.6</v>
      </c>
    </row>
    <row r="16" spans="1:8" s="3" customFormat="1" ht="66">
      <c r="A16" s="14" t="s">
        <v>51</v>
      </c>
      <c r="B16" s="26" t="s">
        <v>115</v>
      </c>
      <c r="C16" s="11">
        <v>2980.9</v>
      </c>
      <c r="D16" s="11">
        <v>1534.8</v>
      </c>
      <c r="E16" s="11">
        <v>1154.6</v>
      </c>
      <c r="F16" s="61">
        <f t="shared" si="0"/>
        <v>38.733268475963634</v>
      </c>
      <c r="G16" s="61">
        <f t="shared" si="1"/>
        <v>75.2280427417253</v>
      </c>
      <c r="H16" s="10">
        <v>903</v>
      </c>
    </row>
    <row r="17" spans="1:8" s="1" customFormat="1" ht="33">
      <c r="A17" s="14" t="s">
        <v>27</v>
      </c>
      <c r="B17" s="26" t="s">
        <v>116</v>
      </c>
      <c r="C17" s="11">
        <v>7161.6</v>
      </c>
      <c r="D17" s="11">
        <v>3355.2</v>
      </c>
      <c r="E17" s="11">
        <v>2294.9</v>
      </c>
      <c r="F17" s="61">
        <f t="shared" si="0"/>
        <v>32.04451519213583</v>
      </c>
      <c r="G17" s="61">
        <f t="shared" si="1"/>
        <v>68.39830710538865</v>
      </c>
      <c r="H17" s="10">
        <v>1907.6</v>
      </c>
    </row>
    <row r="18" spans="1:8" s="1" customFormat="1" ht="49.5">
      <c r="A18" s="14" t="s">
        <v>181</v>
      </c>
      <c r="B18" s="26" t="s">
        <v>182</v>
      </c>
      <c r="C18" s="11">
        <v>176.6</v>
      </c>
      <c r="D18" s="11">
        <v>176.6</v>
      </c>
      <c r="E18" s="11">
        <v>176.6</v>
      </c>
      <c r="F18" s="61">
        <f t="shared" si="0"/>
        <v>100</v>
      </c>
      <c r="G18" s="61">
        <f t="shared" si="1"/>
        <v>100</v>
      </c>
      <c r="H18" s="10"/>
    </row>
    <row r="19" spans="1:8" s="6" customFormat="1" ht="16.5">
      <c r="A19" s="21" t="s">
        <v>25</v>
      </c>
      <c r="B19" s="12" t="s">
        <v>24</v>
      </c>
      <c r="C19" s="22">
        <f>SUM(C20+C21+C23+C24+C25+C26)</f>
        <v>101084.4</v>
      </c>
      <c r="D19" s="22">
        <f>SUM(D20+D21+D23+D24+D25+D26)</f>
        <v>77523.6</v>
      </c>
      <c r="E19" s="22">
        <f>SUM(E20+E21+E23+E24+E25+E26)</f>
        <v>73542.4</v>
      </c>
      <c r="F19" s="22">
        <f t="shared" si="0"/>
        <v>72.75346146388563</v>
      </c>
      <c r="G19" s="22">
        <f t="shared" si="1"/>
        <v>94.86453157490105</v>
      </c>
      <c r="H19" s="22">
        <v>20506</v>
      </c>
    </row>
    <row r="20" spans="1:8" s="3" customFormat="1" ht="16.5">
      <c r="A20" s="14" t="s">
        <v>47</v>
      </c>
      <c r="B20" s="26" t="s">
        <v>48</v>
      </c>
      <c r="C20" s="16">
        <v>300</v>
      </c>
      <c r="D20" s="16">
        <v>192.3</v>
      </c>
      <c r="E20" s="16">
        <v>6.7</v>
      </c>
      <c r="F20" s="61">
        <f t="shared" si="0"/>
        <v>2.2333333333333334</v>
      </c>
      <c r="G20" s="61">
        <f t="shared" si="1"/>
        <v>3.4841393655746224</v>
      </c>
      <c r="H20" s="10">
        <v>1.5</v>
      </c>
    </row>
    <row r="21" spans="1:8" s="1" customFormat="1" ht="33">
      <c r="A21" s="14" t="s">
        <v>30</v>
      </c>
      <c r="B21" s="26" t="s">
        <v>117</v>
      </c>
      <c r="C21" s="16">
        <v>87474.7</v>
      </c>
      <c r="D21" s="16">
        <v>69683.8</v>
      </c>
      <c r="E21" s="16">
        <v>69186.8</v>
      </c>
      <c r="F21" s="61">
        <f t="shared" si="0"/>
        <v>79.09349789139031</v>
      </c>
      <c r="G21" s="61">
        <f t="shared" si="1"/>
        <v>99.286778275582</v>
      </c>
      <c r="H21" s="10">
        <v>14387.8</v>
      </c>
    </row>
    <row r="22" spans="1:8" s="1" customFormat="1" ht="33">
      <c r="A22" s="17" t="s">
        <v>30</v>
      </c>
      <c r="B22" s="62" t="s">
        <v>157</v>
      </c>
      <c r="C22" s="18">
        <v>481.2</v>
      </c>
      <c r="D22" s="18">
        <v>130.8</v>
      </c>
      <c r="E22" s="18">
        <v>52.1</v>
      </c>
      <c r="F22" s="61">
        <f t="shared" si="0"/>
        <v>10.827098919368247</v>
      </c>
      <c r="G22" s="61">
        <f t="shared" si="1"/>
        <v>39.83180428134556</v>
      </c>
      <c r="H22" s="19">
        <v>39.5</v>
      </c>
    </row>
    <row r="23" spans="1:8" s="1" customFormat="1" ht="16.5">
      <c r="A23" s="14" t="s">
        <v>68</v>
      </c>
      <c r="B23" s="26" t="s">
        <v>69</v>
      </c>
      <c r="C23" s="11">
        <v>3306.8</v>
      </c>
      <c r="D23" s="11">
        <v>1933.9</v>
      </c>
      <c r="E23" s="11">
        <v>965.7</v>
      </c>
      <c r="F23" s="61">
        <f t="shared" si="0"/>
        <v>29.203459537921855</v>
      </c>
      <c r="G23" s="61">
        <f t="shared" si="1"/>
        <v>49.93536377268731</v>
      </c>
      <c r="H23" s="10">
        <v>1894.8</v>
      </c>
    </row>
    <row r="24" spans="1:8" s="1" customFormat="1" ht="33">
      <c r="A24" s="14" t="s">
        <v>54</v>
      </c>
      <c r="B24" s="26" t="s">
        <v>118</v>
      </c>
      <c r="C24" s="11">
        <v>7552.5</v>
      </c>
      <c r="D24" s="11">
        <v>4974.8</v>
      </c>
      <c r="E24" s="11">
        <v>3378.2</v>
      </c>
      <c r="F24" s="61">
        <f t="shared" si="0"/>
        <v>44.729559748427675</v>
      </c>
      <c r="G24" s="61">
        <f t="shared" si="1"/>
        <v>67.90624748733617</v>
      </c>
      <c r="H24" s="10">
        <v>3522</v>
      </c>
    </row>
    <row r="25" spans="1:8" s="1" customFormat="1" ht="16.5">
      <c r="A25" s="14" t="s">
        <v>82</v>
      </c>
      <c r="B25" s="26" t="s">
        <v>83</v>
      </c>
      <c r="C25" s="11">
        <v>1895.4</v>
      </c>
      <c r="D25" s="11">
        <v>628.3</v>
      </c>
      <c r="E25" s="11"/>
      <c r="F25" s="61">
        <f t="shared" si="0"/>
        <v>0</v>
      </c>
      <c r="G25" s="61">
        <f t="shared" si="1"/>
        <v>0</v>
      </c>
      <c r="H25" s="10" t="s">
        <v>151</v>
      </c>
    </row>
    <row r="26" spans="1:8" s="1" customFormat="1" ht="33">
      <c r="A26" s="14" t="s">
        <v>58</v>
      </c>
      <c r="B26" s="26" t="s">
        <v>119</v>
      </c>
      <c r="C26" s="11">
        <v>555</v>
      </c>
      <c r="D26" s="11">
        <v>110.5</v>
      </c>
      <c r="E26" s="11">
        <v>5</v>
      </c>
      <c r="F26" s="61">
        <f t="shared" si="0"/>
        <v>0.9009009009009009</v>
      </c>
      <c r="G26" s="61">
        <f t="shared" si="1"/>
        <v>4.524886877828054</v>
      </c>
      <c r="H26" s="10">
        <v>699.9</v>
      </c>
    </row>
    <row r="27" spans="1:8" s="6" customFormat="1" ht="16.5">
      <c r="A27" s="21" t="s">
        <v>21</v>
      </c>
      <c r="B27" s="12" t="s">
        <v>6</v>
      </c>
      <c r="C27" s="22">
        <f>SUM(C28:C30)</f>
        <v>20420</v>
      </c>
      <c r="D27" s="22">
        <f>SUM(D28:D30)</f>
        <v>10199.9</v>
      </c>
      <c r="E27" s="22">
        <f>SUM(E28:E30)</f>
        <v>6773.5</v>
      </c>
      <c r="F27" s="22">
        <f t="shared" si="0"/>
        <v>33.17091087169442</v>
      </c>
      <c r="G27" s="22">
        <f t="shared" si="1"/>
        <v>66.4075137991549</v>
      </c>
      <c r="H27" s="13">
        <v>6203</v>
      </c>
    </row>
    <row r="28" spans="1:8" s="1" customFormat="1" ht="16.5">
      <c r="A28" s="14" t="s">
        <v>31</v>
      </c>
      <c r="B28" s="26" t="s">
        <v>12</v>
      </c>
      <c r="C28" s="16">
        <v>1111.7</v>
      </c>
      <c r="D28" s="16">
        <v>212</v>
      </c>
      <c r="E28" s="16">
        <v>119.6</v>
      </c>
      <c r="F28" s="61">
        <f t="shared" si="0"/>
        <v>10.758298102005936</v>
      </c>
      <c r="G28" s="61">
        <f t="shared" si="1"/>
        <v>56.41509433962264</v>
      </c>
      <c r="H28" s="10">
        <v>70</v>
      </c>
    </row>
    <row r="29" spans="1:8" s="1" customFormat="1" ht="16.5">
      <c r="A29" s="14" t="s">
        <v>32</v>
      </c>
      <c r="B29" s="26" t="s">
        <v>13</v>
      </c>
      <c r="C29" s="11">
        <v>1932.9</v>
      </c>
      <c r="D29" s="11">
        <v>1386.6</v>
      </c>
      <c r="E29" s="11">
        <v>301.9</v>
      </c>
      <c r="F29" s="61">
        <f t="shared" si="0"/>
        <v>15.61901805577112</v>
      </c>
      <c r="G29" s="61">
        <f t="shared" si="1"/>
        <v>21.77268137891245</v>
      </c>
      <c r="H29" s="10">
        <v>153.8</v>
      </c>
    </row>
    <row r="30" spans="1:8" s="1" customFormat="1" ht="16.5">
      <c r="A30" s="14" t="s">
        <v>60</v>
      </c>
      <c r="B30" s="26" t="s">
        <v>61</v>
      </c>
      <c r="C30" s="16">
        <v>17375.4</v>
      </c>
      <c r="D30" s="16">
        <v>8601.3</v>
      </c>
      <c r="E30" s="16">
        <v>6352</v>
      </c>
      <c r="F30" s="61">
        <f t="shared" si="0"/>
        <v>36.557431771354906</v>
      </c>
      <c r="G30" s="61">
        <f t="shared" si="1"/>
        <v>73.84930184972039</v>
      </c>
      <c r="H30" s="10">
        <v>5980.1</v>
      </c>
    </row>
    <row r="31" spans="1:8" s="6" customFormat="1" ht="16.5">
      <c r="A31" s="21" t="s">
        <v>17</v>
      </c>
      <c r="B31" s="12" t="s">
        <v>7</v>
      </c>
      <c r="C31" s="22">
        <f>SUM(C32:C36)</f>
        <v>228634.39999999997</v>
      </c>
      <c r="D31" s="22">
        <f>SUM(D32:D36)</f>
        <v>118326.2</v>
      </c>
      <c r="E31" s="22">
        <f>SUM(E32:E36)</f>
        <v>88175.79999999999</v>
      </c>
      <c r="F31" s="22">
        <f t="shared" si="0"/>
        <v>38.56628748779711</v>
      </c>
      <c r="G31" s="22">
        <f t="shared" si="1"/>
        <v>74.51925270988166</v>
      </c>
      <c r="H31" s="22">
        <v>90195</v>
      </c>
    </row>
    <row r="32" spans="1:8" s="1" customFormat="1" ht="16.5">
      <c r="A32" s="14" t="s">
        <v>10</v>
      </c>
      <c r="B32" s="26" t="s">
        <v>14</v>
      </c>
      <c r="C32" s="11">
        <v>80771.3</v>
      </c>
      <c r="D32" s="11">
        <v>43217.4</v>
      </c>
      <c r="E32" s="11">
        <v>32668.1</v>
      </c>
      <c r="F32" s="61">
        <f t="shared" si="0"/>
        <v>40.44518288055286</v>
      </c>
      <c r="G32" s="61">
        <f t="shared" si="1"/>
        <v>75.59015581687005</v>
      </c>
      <c r="H32" s="10">
        <v>30339</v>
      </c>
    </row>
    <row r="33" spans="1:8" s="1" customFormat="1" ht="16.5">
      <c r="A33" s="14" t="s">
        <v>33</v>
      </c>
      <c r="B33" s="26" t="s">
        <v>152</v>
      </c>
      <c r="C33" s="11">
        <v>101548</v>
      </c>
      <c r="D33" s="11">
        <v>51933.2</v>
      </c>
      <c r="E33" s="11">
        <v>37755.3</v>
      </c>
      <c r="F33" s="61">
        <f t="shared" si="0"/>
        <v>37.179757356127155</v>
      </c>
      <c r="G33" s="61">
        <f t="shared" si="1"/>
        <v>72.69973735490977</v>
      </c>
      <c r="H33" s="10">
        <v>43706</v>
      </c>
    </row>
    <row r="34" spans="1:8" s="5" customFormat="1" ht="16.5">
      <c r="A34" s="14" t="s">
        <v>153</v>
      </c>
      <c r="B34" s="49" t="s">
        <v>154</v>
      </c>
      <c r="C34" s="50">
        <v>18878.4</v>
      </c>
      <c r="D34" s="50">
        <v>9201.7</v>
      </c>
      <c r="E34" s="50">
        <v>8065.4</v>
      </c>
      <c r="F34" s="61">
        <f t="shared" si="0"/>
        <v>42.722900245783535</v>
      </c>
      <c r="G34" s="61">
        <f t="shared" si="1"/>
        <v>87.65119488790114</v>
      </c>
      <c r="H34" s="48">
        <v>7277.4</v>
      </c>
    </row>
    <row r="35" spans="1:8" s="1" customFormat="1" ht="33">
      <c r="A35" s="14" t="s">
        <v>34</v>
      </c>
      <c r="B35" s="26" t="s">
        <v>64</v>
      </c>
      <c r="C35" s="11">
        <v>1992.3</v>
      </c>
      <c r="D35" s="11">
        <v>1061.5</v>
      </c>
      <c r="E35" s="11">
        <v>892.1</v>
      </c>
      <c r="F35" s="61">
        <f t="shared" si="0"/>
        <v>44.7773929629072</v>
      </c>
      <c r="G35" s="61">
        <f t="shared" si="1"/>
        <v>84.04145077720207</v>
      </c>
      <c r="H35" s="10">
        <v>697.4</v>
      </c>
    </row>
    <row r="36" spans="1:8" s="1" customFormat="1" ht="33">
      <c r="A36" s="14" t="s">
        <v>35</v>
      </c>
      <c r="B36" s="26" t="s">
        <v>120</v>
      </c>
      <c r="C36" s="11">
        <v>25444.4</v>
      </c>
      <c r="D36" s="11">
        <v>12912.4</v>
      </c>
      <c r="E36" s="11">
        <v>8794.9</v>
      </c>
      <c r="F36" s="61">
        <f t="shared" si="0"/>
        <v>34.56516954614768</v>
      </c>
      <c r="G36" s="61">
        <f t="shared" si="1"/>
        <v>68.11204733434528</v>
      </c>
      <c r="H36" s="10">
        <v>8175.2</v>
      </c>
    </row>
    <row r="37" spans="1:8" s="6" customFormat="1" ht="16.5">
      <c r="A37" s="21" t="s">
        <v>16</v>
      </c>
      <c r="B37" s="12" t="s">
        <v>78</v>
      </c>
      <c r="C37" s="22">
        <f>SUM(C38:C39)</f>
        <v>73684</v>
      </c>
      <c r="D37" s="22">
        <f>SUM(D38:D39)</f>
        <v>31124.2</v>
      </c>
      <c r="E37" s="22">
        <f>SUM(E38:E39)</f>
        <v>23603.5</v>
      </c>
      <c r="F37" s="22">
        <f t="shared" si="0"/>
        <v>32.03341295260844</v>
      </c>
      <c r="G37" s="22">
        <f t="shared" si="1"/>
        <v>75.83648736353062</v>
      </c>
      <c r="H37" s="13">
        <v>20674.5</v>
      </c>
    </row>
    <row r="38" spans="1:8" s="3" customFormat="1" ht="16.5">
      <c r="A38" s="14" t="s">
        <v>11</v>
      </c>
      <c r="B38" s="26" t="s">
        <v>36</v>
      </c>
      <c r="C38" s="11">
        <v>62102.7</v>
      </c>
      <c r="D38" s="11">
        <v>25455.5</v>
      </c>
      <c r="E38" s="11">
        <v>18974.1</v>
      </c>
      <c r="F38" s="61">
        <f t="shared" si="0"/>
        <v>30.552777898545475</v>
      </c>
      <c r="G38" s="61">
        <f t="shared" si="1"/>
        <v>74.53831195615878</v>
      </c>
      <c r="H38" s="10">
        <v>16748.1</v>
      </c>
    </row>
    <row r="39" spans="1:8" s="1" customFormat="1" ht="33">
      <c r="A39" s="14" t="s">
        <v>40</v>
      </c>
      <c r="B39" s="15" t="s">
        <v>121</v>
      </c>
      <c r="C39" s="11">
        <v>11581.3</v>
      </c>
      <c r="D39" s="11">
        <v>5668.7</v>
      </c>
      <c r="E39" s="11">
        <v>4629.4</v>
      </c>
      <c r="F39" s="61">
        <f t="shared" si="0"/>
        <v>39.973060019168834</v>
      </c>
      <c r="G39" s="61">
        <f t="shared" si="1"/>
        <v>81.66599043872492</v>
      </c>
      <c r="H39" s="10">
        <v>3926.4</v>
      </c>
    </row>
    <row r="40" spans="1:8" s="6" customFormat="1" ht="16.5">
      <c r="A40" s="21" t="s">
        <v>37</v>
      </c>
      <c r="B40" s="12" t="s">
        <v>8</v>
      </c>
      <c r="C40" s="22">
        <f>SUM(C42+C43+C44+C41)</f>
        <v>11722.400000000001</v>
      </c>
      <c r="D40" s="22">
        <f>SUM(D42+D43+D44+D41)</f>
        <v>3150.8999999999996</v>
      </c>
      <c r="E40" s="22">
        <f>SUM(E42+E43+E44+E41)</f>
        <v>2299.6000000000004</v>
      </c>
      <c r="F40" s="22">
        <f t="shared" si="0"/>
        <v>19.61714324711663</v>
      </c>
      <c r="G40" s="22">
        <f t="shared" si="1"/>
        <v>72.98232251102861</v>
      </c>
      <c r="H40" s="13">
        <v>3689.2</v>
      </c>
    </row>
    <row r="41" spans="1:8" s="6" customFormat="1" ht="16.5">
      <c r="A41" s="14" t="s">
        <v>80</v>
      </c>
      <c r="B41" s="26" t="s">
        <v>107</v>
      </c>
      <c r="C41" s="11">
        <v>3696.7</v>
      </c>
      <c r="D41" s="11">
        <v>1663.5</v>
      </c>
      <c r="E41" s="11">
        <v>1334.7</v>
      </c>
      <c r="F41" s="61">
        <f t="shared" si="0"/>
        <v>36.10517488570888</v>
      </c>
      <c r="G41" s="61">
        <f t="shared" si="1"/>
        <v>80.23444544634806</v>
      </c>
      <c r="H41" s="10">
        <v>1288.1</v>
      </c>
    </row>
    <row r="42" spans="1:8" s="1" customFormat="1" ht="33">
      <c r="A42" s="14" t="s">
        <v>49</v>
      </c>
      <c r="B42" s="26" t="s">
        <v>122</v>
      </c>
      <c r="C42" s="11">
        <v>1543.3</v>
      </c>
      <c r="D42" s="11">
        <v>366.9</v>
      </c>
      <c r="E42" s="11">
        <v>203.1</v>
      </c>
      <c r="F42" s="61">
        <f t="shared" si="0"/>
        <v>13.16011144949135</v>
      </c>
      <c r="G42" s="61">
        <f t="shared" si="1"/>
        <v>55.355682747342605</v>
      </c>
      <c r="H42" s="10">
        <v>1645</v>
      </c>
    </row>
    <row r="43" spans="1:8" s="1" customFormat="1" ht="16.5">
      <c r="A43" s="14" t="s">
        <v>55</v>
      </c>
      <c r="B43" s="26" t="s">
        <v>62</v>
      </c>
      <c r="C43" s="11">
        <v>6129.1</v>
      </c>
      <c r="D43" s="11">
        <v>1024.7</v>
      </c>
      <c r="E43" s="11">
        <v>705.7</v>
      </c>
      <c r="F43" s="61">
        <f t="shared" si="0"/>
        <v>11.51392537240378</v>
      </c>
      <c r="G43" s="61">
        <f t="shared" si="1"/>
        <v>68.86893724992682</v>
      </c>
      <c r="H43" s="10">
        <v>693.5</v>
      </c>
    </row>
    <row r="44" spans="1:8" s="1" customFormat="1" ht="33">
      <c r="A44" s="14" t="s">
        <v>67</v>
      </c>
      <c r="B44" s="26" t="s">
        <v>123</v>
      </c>
      <c r="C44" s="11">
        <v>353.3</v>
      </c>
      <c r="D44" s="11">
        <v>95.8</v>
      </c>
      <c r="E44" s="11">
        <v>56.1</v>
      </c>
      <c r="F44" s="61">
        <f t="shared" si="0"/>
        <v>15.878856495895837</v>
      </c>
      <c r="G44" s="61">
        <f t="shared" si="1"/>
        <v>58.55949895615866</v>
      </c>
      <c r="H44" s="10">
        <v>62.6</v>
      </c>
    </row>
    <row r="45" spans="1:8" s="8" customFormat="1" ht="16.5">
      <c r="A45" s="21" t="s">
        <v>65</v>
      </c>
      <c r="B45" s="12" t="s">
        <v>59</v>
      </c>
      <c r="C45" s="22">
        <f>SUM(C46)</f>
        <v>52615.8</v>
      </c>
      <c r="D45" s="22">
        <f>SUM(D46)</f>
        <v>24642.1</v>
      </c>
      <c r="E45" s="22">
        <f>SUM(E46)</f>
        <v>21634.1</v>
      </c>
      <c r="F45" s="22">
        <f t="shared" si="0"/>
        <v>41.11711691165011</v>
      </c>
      <c r="G45" s="22">
        <f t="shared" si="1"/>
        <v>87.79324814037764</v>
      </c>
      <c r="H45" s="13">
        <v>20804.4</v>
      </c>
    </row>
    <row r="46" spans="1:8" s="1" customFormat="1" ht="16.5">
      <c r="A46" s="14" t="s">
        <v>71</v>
      </c>
      <c r="B46" s="26" t="s">
        <v>72</v>
      </c>
      <c r="C46" s="11">
        <v>52615.8</v>
      </c>
      <c r="D46" s="11">
        <v>24642.1</v>
      </c>
      <c r="E46" s="11">
        <v>21634.1</v>
      </c>
      <c r="F46" s="61">
        <f t="shared" si="0"/>
        <v>41.11711691165011</v>
      </c>
      <c r="G46" s="61">
        <f t="shared" si="1"/>
        <v>87.79324814037764</v>
      </c>
      <c r="H46" s="10">
        <v>20804.4</v>
      </c>
    </row>
    <row r="47" spans="1:8" s="8" customFormat="1" ht="33">
      <c r="A47" s="21" t="s">
        <v>73</v>
      </c>
      <c r="B47" s="12" t="s">
        <v>74</v>
      </c>
      <c r="C47" s="22">
        <f>SUM(C48:C49)</f>
        <v>5287.8</v>
      </c>
      <c r="D47" s="22">
        <f>SUM(D48:D49)</f>
        <v>1975.6999999999998</v>
      </c>
      <c r="E47" s="22">
        <f>SUM(E48:E49)</f>
        <v>1781.1</v>
      </c>
      <c r="F47" s="22">
        <f t="shared" si="0"/>
        <v>33.68319527970044</v>
      </c>
      <c r="G47" s="22">
        <f t="shared" si="1"/>
        <v>90.15032646656881</v>
      </c>
      <c r="H47" s="13">
        <v>1852.5</v>
      </c>
    </row>
    <row r="48" spans="1:8" s="1" customFormat="1" ht="16.5">
      <c r="A48" s="14" t="s">
        <v>75</v>
      </c>
      <c r="B48" s="26" t="s">
        <v>63</v>
      </c>
      <c r="C48" s="11">
        <v>2669.8</v>
      </c>
      <c r="D48" s="11">
        <v>1012.4</v>
      </c>
      <c r="E48" s="11">
        <v>906.7</v>
      </c>
      <c r="F48" s="61">
        <f t="shared" si="0"/>
        <v>33.96134541913251</v>
      </c>
      <c r="G48" s="61">
        <f t="shared" si="1"/>
        <v>89.55946266297906</v>
      </c>
      <c r="H48" s="10">
        <v>952.2</v>
      </c>
    </row>
    <row r="49" spans="1:8" s="1" customFormat="1" ht="33">
      <c r="A49" s="14" t="s">
        <v>76</v>
      </c>
      <c r="B49" s="26" t="s">
        <v>87</v>
      </c>
      <c r="C49" s="11">
        <v>2618</v>
      </c>
      <c r="D49" s="11">
        <v>963.3</v>
      </c>
      <c r="E49" s="11">
        <v>874.4</v>
      </c>
      <c r="F49" s="61">
        <f t="shared" si="0"/>
        <v>33.39954163483575</v>
      </c>
      <c r="G49" s="61">
        <f t="shared" si="1"/>
        <v>90.77130696563896</v>
      </c>
      <c r="H49" s="10">
        <v>900.3</v>
      </c>
    </row>
    <row r="50" spans="1:8" s="1" customFormat="1" ht="72" customHeight="1">
      <c r="A50" s="21" t="s">
        <v>176</v>
      </c>
      <c r="B50" s="12" t="s">
        <v>177</v>
      </c>
      <c r="C50" s="22">
        <f>SUM(C51)</f>
        <v>11.2</v>
      </c>
      <c r="D50" s="22">
        <f>SUM(D51)</f>
        <v>5.6</v>
      </c>
      <c r="E50" s="22">
        <f>SUM(E51)</f>
        <v>4.7</v>
      </c>
      <c r="F50" s="22">
        <f t="shared" si="0"/>
        <v>41.96428571428572</v>
      </c>
      <c r="G50" s="22">
        <f t="shared" si="1"/>
        <v>83.92857142857144</v>
      </c>
      <c r="H50" s="22">
        <f>SUM(H51)</f>
        <v>0</v>
      </c>
    </row>
    <row r="51" spans="1:8" s="1" customFormat="1" ht="33">
      <c r="A51" s="14" t="s">
        <v>178</v>
      </c>
      <c r="B51" s="26" t="s">
        <v>179</v>
      </c>
      <c r="C51" s="11">
        <v>11.2</v>
      </c>
      <c r="D51" s="11">
        <v>5.6</v>
      </c>
      <c r="E51" s="11">
        <v>4.7</v>
      </c>
      <c r="F51" s="61">
        <f t="shared" si="0"/>
        <v>41.96428571428572</v>
      </c>
      <c r="G51" s="61">
        <f t="shared" si="1"/>
        <v>83.92857142857144</v>
      </c>
      <c r="H51" s="10"/>
    </row>
    <row r="52" spans="1:8" s="8" customFormat="1" ht="16.5">
      <c r="A52" s="21" t="s">
        <v>38</v>
      </c>
      <c r="B52" s="12" t="s">
        <v>39</v>
      </c>
      <c r="C52" s="22">
        <f>SUM(C5+C13+C15+C19+C27+C31+C37+C40+C45+C47+C50)</f>
        <v>565527</v>
      </c>
      <c r="D52" s="22">
        <f>SUM(D5+D13+D15+D19+D27+D31+D37+D40+D45+D47+D50)</f>
        <v>298567.8</v>
      </c>
      <c r="E52" s="22">
        <f>SUM(E5+E13+E15+E19+E27+E31+E37+E40+E45+E47+E50)</f>
        <v>243059.1</v>
      </c>
      <c r="F52" s="22">
        <f t="shared" si="0"/>
        <v>42.979221151244765</v>
      </c>
      <c r="G52" s="22">
        <f t="shared" si="1"/>
        <v>81.40834343154218</v>
      </c>
      <c r="H52" s="22">
        <v>186744.2</v>
      </c>
    </row>
    <row r="53" spans="1:8" s="4" customFormat="1" ht="16.5">
      <c r="A53" s="14" t="s">
        <v>20</v>
      </c>
      <c r="B53" s="26" t="s">
        <v>167</v>
      </c>
      <c r="C53" s="11">
        <v>91117.8</v>
      </c>
      <c r="D53" s="11">
        <v>42904.7</v>
      </c>
      <c r="E53" s="11">
        <v>24711.2</v>
      </c>
      <c r="F53" s="61">
        <f t="shared" si="0"/>
        <v>27.120057771368494</v>
      </c>
      <c r="G53" s="61">
        <f t="shared" si="1"/>
        <v>57.59555479935765</v>
      </c>
      <c r="H53" s="20">
        <v>14731.4</v>
      </c>
    </row>
    <row r="54" spans="1:8" s="3" customFormat="1" ht="16.5">
      <c r="A54" s="75" t="s">
        <v>9</v>
      </c>
      <c r="B54" s="75"/>
      <c r="C54" s="22">
        <f>C52</f>
        <v>565527</v>
      </c>
      <c r="D54" s="22">
        <f>D52</f>
        <v>298567.8</v>
      </c>
      <c r="E54" s="22">
        <f>E52</f>
        <v>243059.1</v>
      </c>
      <c r="F54" s="22">
        <f t="shared" si="0"/>
        <v>42.979221151244765</v>
      </c>
      <c r="G54" s="22">
        <f t="shared" si="1"/>
        <v>81.40834343154218</v>
      </c>
      <c r="H54" s="13">
        <f>H52</f>
        <v>186744.2</v>
      </c>
    </row>
    <row r="55" spans="1:8" s="7" customFormat="1" ht="17.25">
      <c r="A55" s="40" t="s">
        <v>41</v>
      </c>
      <c r="B55" s="23" t="s">
        <v>15</v>
      </c>
      <c r="C55" s="22">
        <f>SUM(Доходы!C42-Расходы!C54)</f>
        <v>-12615.29999999993</v>
      </c>
      <c r="D55" s="22">
        <f>SUM(Доходы!D42-Расходы!D54)</f>
        <v>-13786.899999999965</v>
      </c>
      <c r="E55" s="22">
        <f>SUM(Доходы!E42-Расходы!E54)</f>
        <v>-3717.399999999994</v>
      </c>
      <c r="F55" s="22">
        <f t="shared" si="0"/>
        <v>29.467392769097962</v>
      </c>
      <c r="G55" s="22">
        <f t="shared" si="1"/>
        <v>26.963276733711012</v>
      </c>
      <c r="H55" s="22">
        <f>SUM(Доходы!H42-Расходы!H54)</f>
        <v>18984.399999999965</v>
      </c>
    </row>
    <row r="56" spans="1:8" ht="33">
      <c r="A56" s="24" t="s">
        <v>50</v>
      </c>
      <c r="B56" s="25" t="s">
        <v>42</v>
      </c>
      <c r="C56" s="22">
        <f>SUM(-C55)</f>
        <v>12615.29999999993</v>
      </c>
      <c r="D56" s="22">
        <f>SUM(-D55)</f>
        <v>13786.899999999965</v>
      </c>
      <c r="E56" s="22">
        <f>SUM(-E55)</f>
        <v>3717.399999999994</v>
      </c>
      <c r="F56" s="22">
        <f t="shared" si="0"/>
        <v>29.467392769097962</v>
      </c>
      <c r="G56" s="22">
        <f t="shared" si="1"/>
        <v>26.963276733711012</v>
      </c>
      <c r="H56" s="22">
        <f>SUM(-H55)</f>
        <v>-18984.399999999965</v>
      </c>
    </row>
    <row r="57" spans="1:8" s="2" customFormat="1" ht="18.75">
      <c r="A57" s="9"/>
      <c r="B57" s="9"/>
      <c r="C57" s="9"/>
      <c r="D57" s="9"/>
      <c r="E57" s="9"/>
      <c r="F57" s="9"/>
      <c r="G57" s="9"/>
      <c r="H57" s="9"/>
    </row>
    <row r="58" spans="2:8" ht="12.75">
      <c r="B58"/>
      <c r="C58"/>
      <c r="D58"/>
      <c r="E58"/>
      <c r="F58"/>
      <c r="G58"/>
      <c r="H58"/>
    </row>
    <row r="59" spans="2:8" ht="12" customHeight="1">
      <c r="B59"/>
      <c r="C59"/>
      <c r="D59"/>
      <c r="E59"/>
      <c r="F59"/>
      <c r="G59"/>
      <c r="H59"/>
    </row>
  </sheetData>
  <sheetProtection/>
  <mergeCells count="12">
    <mergeCell ref="C2:D2"/>
    <mergeCell ref="C3:C4"/>
    <mergeCell ref="D3:D4"/>
    <mergeCell ref="F2:G2"/>
    <mergeCell ref="F3:F4"/>
    <mergeCell ref="G3:G4"/>
    <mergeCell ref="A54:B54"/>
    <mergeCell ref="A1:H1"/>
    <mergeCell ref="A2:A4"/>
    <mergeCell ref="B2:B4"/>
    <mergeCell ref="E2:E4"/>
    <mergeCell ref="H2:H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2" manualBreakCount="2">
    <brk id="47" max="7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2018-06-14T06:50:35Z</cp:lastPrinted>
  <dcterms:created xsi:type="dcterms:W3CDTF">2000-06-09T05:06:32Z</dcterms:created>
  <dcterms:modified xsi:type="dcterms:W3CDTF">2018-07-31T07:27:14Z</dcterms:modified>
  <cp:category/>
  <cp:version/>
  <cp:contentType/>
  <cp:contentStatus/>
</cp:coreProperties>
</file>