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940" windowWidth="11760" windowHeight="1170" activeTab="1"/>
  </bookViews>
  <sheets>
    <sheet name="Доходы" sheetId="1" r:id="rId1"/>
    <sheet name="Расходы" sheetId="2" r:id="rId2"/>
  </sheets>
  <definedNames>
    <definedName name="_xlnm.Print_Area" localSheetId="0">'Доходы'!$A$1:$H$44</definedName>
    <definedName name="_xlnm.Print_Area" localSheetId="1">'Расходы'!$A$1:$H$56</definedName>
  </definedNames>
  <calcPr fullCalcOnLoad="1"/>
</workbook>
</file>

<file path=xl/sharedStrings.xml><?xml version="1.0" encoding="utf-8"?>
<sst xmlns="http://schemas.openxmlformats.org/spreadsheetml/2006/main" count="196" uniqueCount="184">
  <si>
    <t>Налоги на имущество</t>
  </si>
  <si>
    <t>Земельный налог</t>
  </si>
  <si>
    <t>Государственная пошлина</t>
  </si>
  <si>
    <t>Прочие неналоговые доходы</t>
  </si>
  <si>
    <t>Наименование  показателей</t>
  </si>
  <si>
    <t xml:space="preserve">0 1 0 0 </t>
  </si>
  <si>
    <t>Жилищно-коммунальное х-во</t>
  </si>
  <si>
    <t>Образование</t>
  </si>
  <si>
    <t>Социальная политика</t>
  </si>
  <si>
    <t xml:space="preserve">В с е г о     р а с х о д о в </t>
  </si>
  <si>
    <t>0 7 0 1</t>
  </si>
  <si>
    <t>0 8 0 1</t>
  </si>
  <si>
    <t>Жилищное хозяйство</t>
  </si>
  <si>
    <t>Коммунальное хозяйство</t>
  </si>
  <si>
    <t>Дошкольное образование</t>
  </si>
  <si>
    <t xml:space="preserve">     профицит(+);дефицит(-)</t>
  </si>
  <si>
    <t>0 8 0 0</t>
  </si>
  <si>
    <t>0 7 0 0</t>
  </si>
  <si>
    <t>Налог на доходы физических лиц</t>
  </si>
  <si>
    <t>Доходы  от аренды имущества</t>
  </si>
  <si>
    <t>3 2 9 0</t>
  </si>
  <si>
    <t xml:space="preserve">0 5 0 0 </t>
  </si>
  <si>
    <t>Единый сельскохозяйственный налог</t>
  </si>
  <si>
    <t>Арендная плата за земли</t>
  </si>
  <si>
    <t>Национальная экономика</t>
  </si>
  <si>
    <t xml:space="preserve">0 4 0 0 </t>
  </si>
  <si>
    <t>0 3 0 0</t>
  </si>
  <si>
    <t xml:space="preserve">0 3 1 0 </t>
  </si>
  <si>
    <t>0 1 1 3</t>
  </si>
  <si>
    <t>Резервные фонды</t>
  </si>
  <si>
    <t>0 4 0 5</t>
  </si>
  <si>
    <t>0 5 0 1</t>
  </si>
  <si>
    <t>0 5 0 2</t>
  </si>
  <si>
    <t>0 7 0 2</t>
  </si>
  <si>
    <t>0 7 0 7</t>
  </si>
  <si>
    <t>0 7 0 9</t>
  </si>
  <si>
    <t xml:space="preserve">Культура </t>
  </si>
  <si>
    <t>1 0 0 0</t>
  </si>
  <si>
    <t xml:space="preserve">9 6 0 0 </t>
  </si>
  <si>
    <t>И т о г о  расходов</t>
  </si>
  <si>
    <t>0 8 0 4</t>
  </si>
  <si>
    <t>7 9 0 0</t>
  </si>
  <si>
    <t>Итого источник. внутренн. финанс.</t>
  </si>
  <si>
    <t>Общегосударственные вопросы</t>
  </si>
  <si>
    <t>Налоги на совокупный доход</t>
  </si>
  <si>
    <t xml:space="preserve">0 1 0 3 </t>
  </si>
  <si>
    <t>0 1 0 4</t>
  </si>
  <si>
    <t>0 4 0 1</t>
  </si>
  <si>
    <t>Общеэкономические вопросы</t>
  </si>
  <si>
    <t>1 0 0 3</t>
  </si>
  <si>
    <t>90 00 00 0000</t>
  </si>
  <si>
    <t>0 3 0 9</t>
  </si>
  <si>
    <t xml:space="preserve">0 2 0 0 </t>
  </si>
  <si>
    <t>Национальная оборона</t>
  </si>
  <si>
    <t>0 4 0 9</t>
  </si>
  <si>
    <t>1 0 0 4</t>
  </si>
  <si>
    <t>Наименование показателей</t>
  </si>
  <si>
    <t>0 2 0 3</t>
  </si>
  <si>
    <t>0 4 1 2</t>
  </si>
  <si>
    <t>Физическая культура и спорт</t>
  </si>
  <si>
    <t>0 5 0 3</t>
  </si>
  <si>
    <t>Благоустройство</t>
  </si>
  <si>
    <t>Охрана семьи и детства</t>
  </si>
  <si>
    <t>Телевидение и радиовещание</t>
  </si>
  <si>
    <t>Молодежная политика и оздоровление детей</t>
  </si>
  <si>
    <t>1 1 0 0</t>
  </si>
  <si>
    <t>0 1 0 6</t>
  </si>
  <si>
    <t>1 0 0 6</t>
  </si>
  <si>
    <t>0 4 0 8</t>
  </si>
  <si>
    <t>Транспорт</t>
  </si>
  <si>
    <t>0 1 1 1</t>
  </si>
  <si>
    <t xml:space="preserve">1 1 0 2 </t>
  </si>
  <si>
    <t>Массовый спорт</t>
  </si>
  <si>
    <t xml:space="preserve">1 2 0 0 </t>
  </si>
  <si>
    <t>Средства массовой информации</t>
  </si>
  <si>
    <t xml:space="preserve">1 2 0 1 </t>
  </si>
  <si>
    <t>1 2 0 2</t>
  </si>
  <si>
    <t>Возврат остатков субсидий и субвенций</t>
  </si>
  <si>
    <t>Культура, кинематография</t>
  </si>
  <si>
    <t>0 1  0 7</t>
  </si>
  <si>
    <t>1 0 0 1</t>
  </si>
  <si>
    <t>Обеспечение проведения выборов и референдумов</t>
  </si>
  <si>
    <t>0 4 1 0</t>
  </si>
  <si>
    <t>Связь и информатика</t>
  </si>
  <si>
    <t>Выполнено</t>
  </si>
  <si>
    <t>Налоговые доходы</t>
  </si>
  <si>
    <t>Неналоговые доходы</t>
  </si>
  <si>
    <t>Периодическая печать и издательства</t>
  </si>
  <si>
    <t>0 1 0 5</t>
  </si>
  <si>
    <t>Судебная система</t>
  </si>
  <si>
    <t xml:space="preserve">                          И Н Ф О Р М А Ц И Я                    </t>
  </si>
  <si>
    <t>ОБ ИСПОЛНЕНИИ БЮДЖЕТА ШАРАНГСКОГО МУНИЦИПАЛЬНОГО РАЙОНА</t>
  </si>
  <si>
    <t>РАСХОДЫ</t>
  </si>
  <si>
    <t>КБК</t>
  </si>
  <si>
    <t>Доходы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</si>
  <si>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</si>
  <si>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</si>
  <si>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 физических лиц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</si>
  <si>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</si>
  <si>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</si>
  <si>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</si>
  <si>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</si>
  <si>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РФ</t>
  </si>
  <si>
    <t xml:space="preserve">Безвозмездные поступления </t>
  </si>
  <si>
    <t>Дотации бюджетам бюджетной системы РФ</t>
  </si>
  <si>
    <t>Субсидии бюджетам бюджетной системы РФ</t>
  </si>
  <si>
    <t>Субвенции бюджетам бюджетной системы РФ</t>
  </si>
  <si>
    <t>Пенсионное обеспечение</t>
  </si>
  <si>
    <t>Доходы от использования имущества, находящегося  в государственной и муниципальной собственности</t>
  </si>
  <si>
    <t>Прочие доходы от использования имущества и прав,находящихся в государственой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</si>
  <si>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</si>
  <si>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</si>
  <si>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местных администраций</t>
  </si>
  <si>
    <t>Обеспечение деятельности финансовых органов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</si>
  <si>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</si>
  <si>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</si>
  <si>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Обеспечение пожарной безопасности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</si>
  <si>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</si>
  <si>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</si>
  <si>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</si>
  <si>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образования</t>
  </si>
  <si>
    <t xml:space="preserve">Другие вопросы в области культуры, кинематографии </t>
  </si>
  <si>
    <t>Социальное обеспечение населения</t>
  </si>
  <si>
    <t>Другие вопросы в области социальной политики</t>
  </si>
  <si>
    <r>
      <t xml:space="preserve">В с е г о     д о х о д о в   </t>
    </r>
    <r>
      <rPr>
        <b/>
        <i/>
        <u val="single"/>
        <sz val="12"/>
        <rFont val="Times New Roman"/>
        <family val="1"/>
      </rPr>
      <t>в том числе:</t>
    </r>
  </si>
  <si>
    <t xml:space="preserve">1 00 00000 00 0000 </t>
  </si>
  <si>
    <t xml:space="preserve">1 01 00000 00 0000 </t>
  </si>
  <si>
    <t xml:space="preserve">1 03 00000 00 0000 </t>
  </si>
  <si>
    <t xml:space="preserve">1 05 00000 00 0000 </t>
  </si>
  <si>
    <t xml:space="preserve">1 05 02000 02 0000 </t>
  </si>
  <si>
    <t>1 05 03000 01 0000</t>
  </si>
  <si>
    <t xml:space="preserve">1 05 04000 02 0000 </t>
  </si>
  <si>
    <t xml:space="preserve">1 06 00000 00 0000 </t>
  </si>
  <si>
    <t xml:space="preserve">1 06 01000 00 0000 </t>
  </si>
  <si>
    <t xml:space="preserve">1 06 06000 00 0000 </t>
  </si>
  <si>
    <t xml:space="preserve">1 08 00000 00 0000 </t>
  </si>
  <si>
    <t xml:space="preserve">1 11 00000 00 0000 </t>
  </si>
  <si>
    <t xml:space="preserve">1 11 05010 00 0000 </t>
  </si>
  <si>
    <t xml:space="preserve">1 11 05030 00 0000 </t>
  </si>
  <si>
    <t xml:space="preserve">1 11 09000 00 0000 </t>
  </si>
  <si>
    <t xml:space="preserve">1 12 00000 00 0000 </t>
  </si>
  <si>
    <t xml:space="preserve">1 13 00000 00 0000 </t>
  </si>
  <si>
    <t xml:space="preserve">1 14 00000 00 0000 </t>
  </si>
  <si>
    <t xml:space="preserve">1 16 00000 00 0000 </t>
  </si>
  <si>
    <t xml:space="preserve">1 17 00000 00 0000 </t>
  </si>
  <si>
    <t xml:space="preserve">2 00 00000 00 0000 </t>
  </si>
  <si>
    <t xml:space="preserve">2 02 00000 00 0000 </t>
  </si>
  <si>
    <t>2 19 00000 00 0000</t>
  </si>
  <si>
    <t>Тыс.руб.</t>
  </si>
  <si>
    <t>ДОХОДЫ</t>
  </si>
  <si>
    <t>Национальная безопасность и правоохранительная  деятельность</t>
  </si>
  <si>
    <t>-</t>
  </si>
  <si>
    <t xml:space="preserve">Общее образование </t>
  </si>
  <si>
    <t>0 7 0 3</t>
  </si>
  <si>
    <t>Дополнительное образование</t>
  </si>
  <si>
    <t xml:space="preserve">2 04 00000 00 0000 </t>
  </si>
  <si>
    <t>Безвозмездные поступления от негосударственных организаций</t>
  </si>
  <si>
    <t>в т.ч.финансовая поддержка сельхозтоваропроизводителей</t>
  </si>
  <si>
    <t xml:space="preserve">2 07 00000 00 0000 </t>
  </si>
  <si>
    <t>Прочие безвозмездные поступления</t>
  </si>
  <si>
    <t xml:space="preserve">2 02 10000 00 0000 </t>
  </si>
  <si>
    <t xml:space="preserve">2 02 20000 00 0000 </t>
  </si>
  <si>
    <t xml:space="preserve">2 02 30000 00 0000 </t>
  </si>
  <si>
    <t xml:space="preserve">2 02 40000 00 0000 </t>
  </si>
  <si>
    <t>Иные межбюджетные тансферты</t>
  </si>
  <si>
    <t>1 11 01000 00 0000</t>
  </si>
  <si>
    <t>Доходы в виде прибыли (девиденты)</t>
  </si>
  <si>
    <t xml:space="preserve">Итого внутренних оборотов </t>
  </si>
  <si>
    <t>План на 2018 год</t>
  </si>
  <si>
    <t>на год</t>
  </si>
  <si>
    <t>на отчетный период</t>
  </si>
  <si>
    <t>% выполнения</t>
  </si>
  <si>
    <t>к годовому плану</t>
  </si>
  <si>
    <t>к отчетному периоду</t>
  </si>
  <si>
    <t>Выполнено в 2017 году</t>
  </si>
  <si>
    <t>План на  2018 год</t>
  </si>
  <si>
    <t xml:space="preserve">1 4 0 0 </t>
  </si>
  <si>
    <t>Межбюджетные трансферты общего характера бюджетам субъектов РФ и муниципальных образований</t>
  </si>
  <si>
    <t>1 4 0 3</t>
  </si>
  <si>
    <t>Прочие межбюджетные трансферты общего характера</t>
  </si>
  <si>
    <t>Акцызы</t>
  </si>
  <si>
    <t xml:space="preserve">0 3 1 4 </t>
  </si>
  <si>
    <t>Другие вопросы в области национальной безопасности и правоохранительной деятельности</t>
  </si>
  <si>
    <t xml:space="preserve">на 01.07.2018  года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</si>
</sst>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#,##0.000"/>
    <numFmt numFmtId="181" formatCode="#,##0.0"/>
    <numFmt numFmtId="182" formatCode="0.0000000000"/>
    <numFmt numFmtId="183" formatCode="?"/>
    <numFmt numFmtId="184" formatCode="#,##0.0000"/>
    <numFmt numFmtId="185" formatCode="_-* #,##0.000\ _р_._-;\-* #,##0.000\ _р_._-;_-* &quot;-&quot;??\ _р_._-;_-@_-"/>
    <numFmt numFmtId="186" formatCode="_-* #,##0.0\ _р_._-;\-* #,##0.0\ _р_._-;_-* &quot;-&quot;??\ _р_._-;_-@_-"/>
    <numFmt numFmtId="187" formatCode="_-* #,##0\ _р_._-;\-* #,##0\ _р_._-;_-* &quot;-&quot;??\ _р_._-;_-@_-"/>
    <numFmt numFmtId="188" formatCode="_-* #,##0.0000\ _р_._-;\-* #,##0.0000\ _р_._-;_-* &quot;-&quot;??\ _р_._-;_-@_-"/>
    <numFmt numFmtId="189" formatCode="#,##0_ ;\-#,##0\ "/>
    <numFmt numFmtId="190" formatCode="_-* #,##0.0_р_._-;\-* #,##0.0_р_._-;_-* &quot;-&quot;?_р_._-;_-@_-"/>
    <numFmt numFmtId="191" formatCode="#,##0.0_ ;\-#,##0.0\ 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7"/>
      <name val="Arial Cyr"/>
      <family val="0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2" fillId="3" borderId="0" applyNumberFormat="0" applyBorder="0" applyAlignment="0" applyProtection="0"/>
    <xf numFmtId="0" fontId="49" fillId="4" borderId="0" applyNumberFormat="0" applyBorder="0" applyAlignment="0" applyProtection="0"/>
    <xf numFmtId="0" fontId="12" fillId="5" borderId="0" applyNumberFormat="0" applyBorder="0" applyAlignment="0" applyProtection="0"/>
    <xf numFmtId="0" fontId="49" fillId="6" borderId="0" applyNumberFormat="0" applyBorder="0" applyAlignment="0" applyProtection="0"/>
    <xf numFmtId="0" fontId="12" fillId="3" borderId="0" applyNumberFormat="0" applyBorder="0" applyAlignment="0" applyProtection="0"/>
    <xf numFmtId="0" fontId="49" fillId="7" borderId="0" applyNumberFormat="0" applyBorder="0" applyAlignment="0" applyProtection="0"/>
    <xf numFmtId="0" fontId="12" fillId="3" borderId="0" applyNumberFormat="0" applyBorder="0" applyAlignment="0" applyProtection="0"/>
    <xf numFmtId="0" fontId="49" fillId="8" borderId="0" applyNumberFormat="0" applyBorder="0" applyAlignment="0" applyProtection="0"/>
    <xf numFmtId="0" fontId="12" fillId="3" borderId="0" applyNumberFormat="0" applyBorder="0" applyAlignment="0" applyProtection="0"/>
    <xf numFmtId="0" fontId="49" fillId="9" borderId="0" applyNumberFormat="0" applyBorder="0" applyAlignment="0" applyProtection="0"/>
    <xf numFmtId="0" fontId="12" fillId="5" borderId="0" applyNumberFormat="0" applyBorder="0" applyAlignment="0" applyProtection="0"/>
    <xf numFmtId="0" fontId="49" fillId="10" borderId="0" applyNumberFormat="0" applyBorder="0" applyAlignment="0" applyProtection="0"/>
    <xf numFmtId="0" fontId="12" fillId="5" borderId="0" applyNumberFormat="0" applyBorder="0" applyAlignment="0" applyProtection="0"/>
    <xf numFmtId="0" fontId="49" fillId="11" borderId="0" applyNumberFormat="0" applyBorder="0" applyAlignment="0" applyProtection="0"/>
    <xf numFmtId="0" fontId="12" fillId="5" borderId="0" applyNumberFormat="0" applyBorder="0" applyAlignment="0" applyProtection="0"/>
    <xf numFmtId="0" fontId="49" fillId="12" borderId="0" applyNumberFormat="0" applyBorder="0" applyAlignment="0" applyProtection="0"/>
    <xf numFmtId="0" fontId="12" fillId="5" borderId="0" applyNumberFormat="0" applyBorder="0" applyAlignment="0" applyProtection="0"/>
    <xf numFmtId="0" fontId="49" fillId="13" borderId="0" applyNumberFormat="0" applyBorder="0" applyAlignment="0" applyProtection="0"/>
    <xf numFmtId="0" fontId="12" fillId="5" borderId="0" applyNumberFormat="0" applyBorder="0" applyAlignment="0" applyProtection="0"/>
    <xf numFmtId="0" fontId="49" fillId="14" borderId="0" applyNumberFormat="0" applyBorder="0" applyAlignment="0" applyProtection="0"/>
    <xf numFmtId="0" fontId="12" fillId="5" borderId="0" applyNumberFormat="0" applyBorder="0" applyAlignment="0" applyProtection="0"/>
    <xf numFmtId="0" fontId="49" fillId="15" borderId="0" applyNumberFormat="0" applyBorder="0" applyAlignment="0" applyProtection="0"/>
    <xf numFmtId="0" fontId="12" fillId="5" borderId="0" applyNumberFormat="0" applyBorder="0" applyAlignment="0" applyProtection="0"/>
    <xf numFmtId="0" fontId="50" fillId="16" borderId="0" applyNumberFormat="0" applyBorder="0" applyAlignment="0" applyProtection="0"/>
    <xf numFmtId="0" fontId="27" fillId="17" borderId="0" applyNumberFormat="0" applyBorder="0" applyAlignment="0" applyProtection="0"/>
    <xf numFmtId="0" fontId="50" fillId="18" borderId="0" applyNumberFormat="0" applyBorder="0" applyAlignment="0" applyProtection="0"/>
    <xf numFmtId="0" fontId="27" fillId="5" borderId="0" applyNumberFormat="0" applyBorder="0" applyAlignment="0" applyProtection="0"/>
    <xf numFmtId="0" fontId="50" fillId="19" borderId="0" applyNumberFormat="0" applyBorder="0" applyAlignment="0" applyProtection="0"/>
    <xf numFmtId="0" fontId="27" fillId="5" borderId="0" applyNumberFormat="0" applyBorder="0" applyAlignment="0" applyProtection="0"/>
    <xf numFmtId="0" fontId="50" fillId="20" borderId="0" applyNumberFormat="0" applyBorder="0" applyAlignment="0" applyProtection="0"/>
    <xf numFmtId="0" fontId="27" fillId="5" borderId="0" applyNumberFormat="0" applyBorder="0" applyAlignment="0" applyProtection="0"/>
    <xf numFmtId="0" fontId="50" fillId="21" borderId="0" applyNumberFormat="0" applyBorder="0" applyAlignment="0" applyProtection="0"/>
    <xf numFmtId="0" fontId="27" fillId="17" borderId="0" applyNumberFormat="0" applyBorder="0" applyAlignment="0" applyProtection="0"/>
    <xf numFmtId="0" fontId="50" fillId="22" borderId="0" applyNumberFormat="0" applyBorder="0" applyAlignment="0" applyProtection="0"/>
    <xf numFmtId="0" fontId="27" fillId="5" borderId="0" applyNumberFormat="0" applyBorder="0" applyAlignment="0" applyProtection="0"/>
    <xf numFmtId="0" fontId="50" fillId="23" borderId="0" applyNumberFormat="0" applyBorder="0" applyAlignment="0" applyProtection="0"/>
    <xf numFmtId="0" fontId="27" fillId="17" borderId="0" applyNumberFormat="0" applyBorder="0" applyAlignment="0" applyProtection="0"/>
    <xf numFmtId="0" fontId="50" fillId="24" borderId="0" applyNumberFormat="0" applyBorder="0" applyAlignment="0" applyProtection="0"/>
    <xf numFmtId="0" fontId="27" fillId="25" borderId="0" applyNumberFormat="0" applyBorder="0" applyAlignment="0" applyProtection="0"/>
    <xf numFmtId="0" fontId="50" fillId="26" borderId="0" applyNumberFormat="0" applyBorder="0" applyAlignment="0" applyProtection="0"/>
    <xf numFmtId="0" fontId="27" fillId="27" borderId="0" applyNumberFormat="0" applyBorder="0" applyAlignment="0" applyProtection="0"/>
    <xf numFmtId="0" fontId="50" fillId="28" borderId="0" applyNumberFormat="0" applyBorder="0" applyAlignment="0" applyProtection="0"/>
    <xf numFmtId="0" fontId="27" fillId="29" borderId="0" applyNumberFormat="0" applyBorder="0" applyAlignment="0" applyProtection="0"/>
    <xf numFmtId="0" fontId="50" fillId="30" borderId="0" applyNumberFormat="0" applyBorder="0" applyAlignment="0" applyProtection="0"/>
    <xf numFmtId="0" fontId="27" fillId="17" borderId="0" applyNumberFormat="0" applyBorder="0" applyAlignment="0" applyProtection="0"/>
    <xf numFmtId="0" fontId="50" fillId="31" borderId="0" applyNumberFormat="0" applyBorder="0" applyAlignment="0" applyProtection="0"/>
    <xf numFmtId="0" fontId="27" fillId="25" borderId="0" applyNumberFormat="0" applyBorder="0" applyAlignment="0" applyProtection="0"/>
    <xf numFmtId="0" fontId="51" fillId="32" borderId="1" applyNumberFormat="0" applyAlignment="0" applyProtection="0"/>
    <xf numFmtId="0" fontId="20" fillId="5" borderId="2" applyNumberFormat="0" applyAlignment="0" applyProtection="0"/>
    <xf numFmtId="0" fontId="52" fillId="33" borderId="3" applyNumberFormat="0" applyAlignment="0" applyProtection="0"/>
    <xf numFmtId="0" fontId="21" fillId="3" borderId="4" applyNumberFormat="0" applyAlignment="0" applyProtection="0"/>
    <xf numFmtId="0" fontId="53" fillId="33" borderId="1" applyNumberFormat="0" applyAlignment="0" applyProtection="0"/>
    <xf numFmtId="0" fontId="22" fillId="3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14" fillId="0" borderId="6" applyNumberFormat="0" applyFill="0" applyAlignment="0" applyProtection="0"/>
    <xf numFmtId="0" fontId="55" fillId="0" borderId="7" applyNumberFormat="0" applyFill="0" applyAlignment="0" applyProtection="0"/>
    <xf numFmtId="0" fontId="15" fillId="0" borderId="8" applyNumberFormat="0" applyFill="0" applyAlignment="0" applyProtection="0"/>
    <xf numFmtId="0" fontId="56" fillId="0" borderId="9" applyNumberFormat="0" applyFill="0" applyAlignment="0" applyProtection="0"/>
    <xf numFmtId="0" fontId="1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1" fillId="0" borderId="12" applyNumberFormat="0" applyFill="0" applyAlignment="0" applyProtection="0"/>
    <xf numFmtId="0" fontId="58" fillId="34" borderId="13" applyNumberFormat="0" applyAlignment="0" applyProtection="0"/>
    <xf numFmtId="0" fontId="24" fillId="29" borderId="14" applyNumberFormat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35" borderId="0" applyNumberFormat="0" applyBorder="0" applyAlignment="0" applyProtection="0"/>
    <xf numFmtId="0" fontId="19" fillId="5" borderId="0" applyNumberFormat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18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7" borderId="15" applyNumberFormat="0" applyFont="0" applyAlignment="0" applyProtection="0"/>
    <xf numFmtId="0" fontId="12" fillId="3" borderId="16" applyNumberFormat="0" applyFont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23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17" fillId="5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186" fontId="30" fillId="0" borderId="19" xfId="101" applyNumberFormat="1" applyFont="1" applyBorder="1" applyAlignment="1">
      <alignment horizontal="center" vertical="center"/>
    </xf>
    <xf numFmtId="186" fontId="30" fillId="0" borderId="19" xfId="101" applyNumberFormat="1" applyFont="1" applyBorder="1" applyAlignment="1">
      <alignment vertical="center"/>
    </xf>
    <xf numFmtId="49" fontId="29" fillId="39" borderId="19" xfId="0" applyNumberFormat="1" applyFont="1" applyFill="1" applyBorder="1" applyAlignment="1">
      <alignment vertical="center" wrapText="1"/>
    </xf>
    <xf numFmtId="186" fontId="29" fillId="39" borderId="19" xfId="101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left" vertical="center" wrapText="1"/>
    </xf>
    <xf numFmtId="186" fontId="30" fillId="3" borderId="19" xfId="101" applyNumberFormat="1" applyFont="1" applyFill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186" fontId="31" fillId="40" borderId="19" xfId="101" applyNumberFormat="1" applyFont="1" applyFill="1" applyBorder="1" applyAlignment="1">
      <alignment vertical="center"/>
    </xf>
    <xf numFmtId="186" fontId="31" fillId="40" borderId="19" xfId="101" applyNumberFormat="1" applyFont="1" applyFill="1" applyBorder="1" applyAlignment="1">
      <alignment horizontal="center" vertical="center"/>
    </xf>
    <xf numFmtId="186" fontId="30" fillId="0" borderId="19" xfId="101" applyNumberFormat="1" applyFont="1" applyFill="1" applyBorder="1" applyAlignment="1">
      <alignment horizontal="center" vertical="center"/>
    </xf>
    <xf numFmtId="0" fontId="29" fillId="39" borderId="19" xfId="0" applyFont="1" applyFill="1" applyBorder="1" applyAlignment="1">
      <alignment horizontal="center" vertical="center"/>
    </xf>
    <xf numFmtId="186" fontId="29" fillId="39" borderId="19" xfId="101" applyNumberFormat="1" applyFont="1" applyFill="1" applyBorder="1" applyAlignment="1">
      <alignment vertical="center"/>
    </xf>
    <xf numFmtId="0" fontId="29" fillId="39" borderId="19" xfId="0" applyFont="1" applyFill="1" applyBorder="1" applyAlignment="1">
      <alignment/>
    </xf>
    <xf numFmtId="49" fontId="32" fillId="39" borderId="19" xfId="0" applyNumberFormat="1" applyFont="1" applyFill="1" applyBorder="1" applyAlignment="1">
      <alignment horizontal="center"/>
    </xf>
    <xf numFmtId="0" fontId="29" fillId="39" borderId="19" xfId="0" applyFont="1" applyFill="1" applyBorder="1" applyAlignment="1">
      <alignment wrapText="1"/>
    </xf>
    <xf numFmtId="49" fontId="30" fillId="0" borderId="19" xfId="0" applyNumberFormat="1" applyFont="1" applyBorder="1" applyAlignment="1">
      <alignment vertical="center" wrapText="1"/>
    </xf>
    <xf numFmtId="0" fontId="29" fillId="0" borderId="0" xfId="0" applyFont="1" applyAlignment="1">
      <alignment horizontal="center"/>
    </xf>
    <xf numFmtId="49" fontId="33" fillId="0" borderId="19" xfId="0" applyNumberFormat="1" applyFont="1" applyBorder="1" applyAlignment="1">
      <alignment vertical="center" wrapText="1"/>
    </xf>
    <xf numFmtId="181" fontId="33" fillId="0" borderId="19" xfId="101" applyNumberFormat="1" applyFont="1" applyBorder="1" applyAlignment="1">
      <alignment horizontal="center" vertical="center"/>
    </xf>
    <xf numFmtId="186" fontId="33" fillId="0" borderId="19" xfId="101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vertical="center" wrapText="1"/>
    </xf>
    <xf numFmtId="186" fontId="34" fillId="0" borderId="19" xfId="101" applyNumberFormat="1" applyFont="1" applyBorder="1" applyAlignment="1">
      <alignment horizontal="center" vertical="center"/>
    </xf>
    <xf numFmtId="186" fontId="33" fillId="0" borderId="19" xfId="101" applyNumberFormat="1" applyFont="1" applyBorder="1" applyAlignment="1">
      <alignment vertical="center"/>
    </xf>
    <xf numFmtId="186" fontId="34" fillId="0" borderId="19" xfId="101" applyNumberFormat="1" applyFont="1" applyBorder="1" applyAlignment="1">
      <alignment vertical="center"/>
    </xf>
    <xf numFmtId="0" fontId="35" fillId="39" borderId="19" xfId="0" applyFont="1" applyFill="1" applyBorder="1" applyAlignment="1">
      <alignment vertical="center"/>
    </xf>
    <xf numFmtId="49" fontId="33" fillId="39" borderId="19" xfId="0" applyNumberFormat="1" applyFont="1" applyFill="1" applyBorder="1" applyAlignment="1">
      <alignment vertical="center" wrapText="1"/>
    </xf>
    <xf numFmtId="181" fontId="33" fillId="39" borderId="1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39" borderId="19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33" fillId="0" borderId="19" xfId="0" applyFont="1" applyBorder="1" applyAlignment="1">
      <alignment horizontal="center" vertical="center"/>
    </xf>
    <xf numFmtId="49" fontId="33" fillId="0" borderId="19" xfId="0" applyNumberFormat="1" applyFont="1" applyBorder="1" applyAlignment="1" applyProtection="1">
      <alignment horizontal="center" vertical="center"/>
      <protection/>
    </xf>
    <xf numFmtId="49" fontId="33" fillId="0" borderId="19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181" fontId="34" fillId="0" borderId="19" xfId="101" applyNumberFormat="1" applyFont="1" applyBorder="1" applyAlignment="1">
      <alignment horizontal="center" vertical="center"/>
    </xf>
    <xf numFmtId="181" fontId="33" fillId="39" borderId="19" xfId="101" applyNumberFormat="1" applyFont="1" applyFill="1" applyBorder="1" applyAlignment="1">
      <alignment horizontal="center" vertical="center"/>
    </xf>
    <xf numFmtId="186" fontId="30" fillId="40" borderId="19" xfId="101" applyNumberFormat="1" applyFont="1" applyFill="1" applyBorder="1" applyAlignment="1">
      <alignment horizontal="center" vertical="center"/>
    </xf>
    <xf numFmtId="49" fontId="30" fillId="40" borderId="19" xfId="0" applyNumberFormat="1" applyFont="1" applyFill="1" applyBorder="1" applyAlignment="1">
      <alignment vertical="center" wrapText="1"/>
    </xf>
    <xf numFmtId="186" fontId="30" fillId="0" borderId="19" xfId="101" applyNumberFormat="1" applyFont="1" applyFill="1" applyBorder="1" applyAlignment="1">
      <alignment vertical="center"/>
    </xf>
    <xf numFmtId="181" fontId="34" fillId="0" borderId="19" xfId="0" applyNumberFormat="1" applyFont="1" applyFill="1" applyBorder="1" applyAlignment="1">
      <alignment horizontal="center" vertical="center"/>
    </xf>
    <xf numFmtId="181" fontId="33" fillId="0" borderId="19" xfId="101" applyNumberFormat="1" applyFont="1" applyFill="1" applyBorder="1" applyAlignment="1">
      <alignment horizontal="center" vertical="center"/>
    </xf>
    <xf numFmtId="181" fontId="33" fillId="0" borderId="19" xfId="0" applyNumberFormat="1" applyFont="1" applyFill="1" applyBorder="1" applyAlignment="1">
      <alignment horizontal="center" vertical="center"/>
    </xf>
    <xf numFmtId="181" fontId="33" fillId="0" borderId="19" xfId="0" applyNumberFormat="1" applyFont="1" applyFill="1" applyBorder="1" applyAlignment="1">
      <alignment horizontal="center" vertical="center" wrapText="1"/>
    </xf>
    <xf numFmtId="186" fontId="33" fillId="0" borderId="19" xfId="101" applyNumberFormat="1" applyFont="1" applyFill="1" applyBorder="1" applyAlignment="1">
      <alignment horizontal="center" vertical="center"/>
    </xf>
    <xf numFmtId="181" fontId="34" fillId="0" borderId="19" xfId="0" applyNumberFormat="1" applyFont="1" applyFill="1" applyBorder="1" applyAlignment="1">
      <alignment vertical="center"/>
    </xf>
    <xf numFmtId="0" fontId="33" fillId="0" borderId="20" xfId="0" applyFont="1" applyBorder="1" applyAlignment="1">
      <alignment horizontal="center" vertical="center" wrapText="1"/>
    </xf>
    <xf numFmtId="4" fontId="33" fillId="0" borderId="20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181" fontId="34" fillId="0" borderId="19" xfId="101" applyNumberFormat="1" applyFont="1" applyFill="1" applyBorder="1" applyAlignment="1">
      <alignment horizontal="center" vertical="center"/>
    </xf>
    <xf numFmtId="186" fontId="30" fillId="40" borderId="19" xfId="101" applyNumberFormat="1" applyFont="1" applyFill="1" applyBorder="1" applyAlignment="1">
      <alignment vertical="center"/>
    </xf>
    <xf numFmtId="49" fontId="31" fillId="40" borderId="19" xfId="0" applyNumberFormat="1" applyFont="1" applyFill="1" applyBorder="1" applyAlignment="1">
      <alignment vertical="center" wrapText="1"/>
    </xf>
    <xf numFmtId="186" fontId="66" fillId="0" borderId="19" xfId="101" applyNumberFormat="1" applyFont="1" applyBorder="1" applyAlignment="1">
      <alignment horizontal="center" vertical="center"/>
    </xf>
    <xf numFmtId="181" fontId="66" fillId="0" borderId="19" xfId="0" applyNumberFormat="1" applyFont="1" applyFill="1" applyBorder="1" applyAlignment="1">
      <alignment vertical="center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7" fillId="39" borderId="23" xfId="0" applyFont="1" applyFill="1" applyBorder="1" applyAlignment="1">
      <alignment horizontal="left" vertical="center"/>
    </xf>
    <xf numFmtId="0" fontId="37" fillId="39" borderId="24" xfId="0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34" fillId="0" borderId="25" xfId="0" applyFont="1" applyBorder="1" applyAlignment="1">
      <alignment horizontal="right"/>
    </xf>
    <xf numFmtId="0" fontId="29" fillId="0" borderId="19" xfId="0" applyFont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/>
    </xf>
    <xf numFmtId="0" fontId="29" fillId="0" borderId="25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center" vertical="center" wrapText="1"/>
    </xf>
    <xf numFmtId="49" fontId="29" fillId="0" borderId="27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zoomScalePageLayoutView="0" workbookViewId="0" topLeftCell="A35">
      <selection activeCell="E49" sqref="E49:E50"/>
    </sheetView>
  </sheetViews>
  <sheetFormatPr defaultColWidth="9.00390625" defaultRowHeight="12.75"/>
  <cols>
    <col min="1" max="1" width="19.125" style="0" customWidth="1"/>
    <col min="2" max="2" width="37.875" style="0" customWidth="1"/>
    <col min="3" max="3" width="13.25390625" style="0" customWidth="1"/>
    <col min="4" max="4" width="11.875" style="0" customWidth="1"/>
    <col min="5" max="5" width="14.25390625" style="0" customWidth="1"/>
    <col min="6" max="6" width="11.375" style="0" customWidth="1"/>
    <col min="7" max="7" width="12.25390625" style="0" customWidth="1"/>
    <col min="8" max="8" width="14.625" style="0" customWidth="1"/>
    <col min="9" max="9" width="16.00390625" style="0" customWidth="1"/>
    <col min="10" max="10" width="10.625" style="0" customWidth="1"/>
    <col min="11" max="11" width="12.125" style="0" customWidth="1"/>
  </cols>
  <sheetData>
    <row r="1" spans="1:9" ht="16.5">
      <c r="A1" s="71" t="s">
        <v>90</v>
      </c>
      <c r="B1" s="71"/>
      <c r="C1" s="71"/>
      <c r="D1" s="71"/>
      <c r="E1" s="71"/>
      <c r="F1" s="71"/>
      <c r="G1" s="71"/>
      <c r="H1" s="71"/>
      <c r="I1" s="39"/>
    </row>
    <row r="2" spans="1:9" ht="16.5">
      <c r="A2" s="71" t="s">
        <v>91</v>
      </c>
      <c r="B2" s="71"/>
      <c r="C2" s="71"/>
      <c r="D2" s="71"/>
      <c r="E2" s="71"/>
      <c r="F2" s="71"/>
      <c r="G2" s="71"/>
      <c r="H2" s="71"/>
      <c r="I2" s="39"/>
    </row>
    <row r="3" spans="1:9" ht="16.5">
      <c r="A3" s="71" t="s">
        <v>183</v>
      </c>
      <c r="B3" s="71"/>
      <c r="C3" s="71"/>
      <c r="D3" s="71"/>
      <c r="E3" s="71"/>
      <c r="F3" s="71"/>
      <c r="G3" s="71"/>
      <c r="H3" s="71"/>
      <c r="I3" s="27"/>
    </row>
    <row r="4" spans="1:9" ht="16.5">
      <c r="A4" s="27"/>
      <c r="B4" s="27"/>
      <c r="C4" s="27"/>
      <c r="D4" s="27"/>
      <c r="E4" s="27"/>
      <c r="F4" s="27"/>
      <c r="G4" s="27"/>
      <c r="H4" s="27"/>
      <c r="I4" s="27"/>
    </row>
    <row r="5" spans="1:9" ht="16.5">
      <c r="A5" s="27"/>
      <c r="B5" s="27"/>
      <c r="C5" s="27"/>
      <c r="D5" s="27"/>
      <c r="E5" s="27"/>
      <c r="F5" s="27"/>
      <c r="G5" s="27"/>
      <c r="H5" s="27"/>
      <c r="I5" s="27"/>
    </row>
    <row r="6" spans="1:9" ht="16.5">
      <c r="A6" s="71" t="s">
        <v>149</v>
      </c>
      <c r="B6" s="71"/>
      <c r="C6" s="71"/>
      <c r="D6" s="71"/>
      <c r="E6" s="71"/>
      <c r="F6" s="71"/>
      <c r="G6" s="71"/>
      <c r="H6" s="71"/>
      <c r="I6" s="27"/>
    </row>
    <row r="7" spans="1:9" ht="16.5">
      <c r="A7" s="27"/>
      <c r="B7" s="27"/>
      <c r="C7" s="27"/>
      <c r="D7" s="27"/>
      <c r="E7" s="27"/>
      <c r="F7" s="27"/>
      <c r="G7" s="27"/>
      <c r="H7" s="27"/>
      <c r="I7" s="27"/>
    </row>
    <row r="8" spans="1:8" ht="15.75">
      <c r="A8" s="72" t="s">
        <v>148</v>
      </c>
      <c r="B8" s="72"/>
      <c r="C8" s="72"/>
      <c r="D8" s="72"/>
      <c r="E8" s="72"/>
      <c r="F8" s="72"/>
      <c r="G8" s="72"/>
      <c r="H8" s="72"/>
    </row>
    <row r="9" spans="1:8" ht="15.75" customHeight="1">
      <c r="A9" s="65" t="s">
        <v>93</v>
      </c>
      <c r="B9" s="65" t="s">
        <v>56</v>
      </c>
      <c r="C9" s="68" t="s">
        <v>168</v>
      </c>
      <c r="D9" s="68"/>
      <c r="E9" s="65" t="s">
        <v>84</v>
      </c>
      <c r="F9" s="68" t="s">
        <v>171</v>
      </c>
      <c r="G9" s="68"/>
      <c r="H9" s="65" t="s">
        <v>174</v>
      </c>
    </row>
    <row r="10" spans="1:8" ht="20.25" customHeight="1">
      <c r="A10" s="66"/>
      <c r="B10" s="66"/>
      <c r="C10" s="68"/>
      <c r="D10" s="68"/>
      <c r="E10" s="66"/>
      <c r="F10" s="68"/>
      <c r="G10" s="68"/>
      <c r="H10" s="66"/>
    </row>
    <row r="11" spans="1:8" ht="47.25" customHeight="1">
      <c r="A11" s="67"/>
      <c r="B11" s="67"/>
      <c r="C11" s="59" t="s">
        <v>169</v>
      </c>
      <c r="D11" s="59" t="s">
        <v>170</v>
      </c>
      <c r="E11" s="67"/>
      <c r="F11" s="57" t="s">
        <v>172</v>
      </c>
      <c r="G11" s="58" t="s">
        <v>173</v>
      </c>
      <c r="H11" s="67"/>
    </row>
    <row r="12" spans="1:8" ht="15.75">
      <c r="A12" s="42" t="s">
        <v>125</v>
      </c>
      <c r="B12" s="28" t="s">
        <v>94</v>
      </c>
      <c r="C12" s="52">
        <f>SUM(C13+C14+C15+C19+C22+C23+C28+C29+C30+C31+C32)</f>
        <v>109185.70000000001</v>
      </c>
      <c r="D12" s="52">
        <f>SUM(D13+D14+D15+D19+D22+D23+D28+D29+D30+D31+D32)</f>
        <v>46083.399999999994</v>
      </c>
      <c r="E12" s="52">
        <f>SUM(E13+E14+E15+E19+E22+E23+E28+E29+E30+E31+E32)</f>
        <v>53087.5</v>
      </c>
      <c r="F12" s="52">
        <f>SUM(E12/C12*100)</f>
        <v>48.621293814116676</v>
      </c>
      <c r="G12" s="29">
        <f>SUM(E12/D12*100)</f>
        <v>115.19874835624108</v>
      </c>
      <c r="H12" s="30">
        <v>50828.1</v>
      </c>
    </row>
    <row r="13" spans="1:8" ht="15.75">
      <c r="A13" s="43" t="s">
        <v>126</v>
      </c>
      <c r="B13" s="28" t="s">
        <v>18</v>
      </c>
      <c r="C13" s="53">
        <v>80595.3</v>
      </c>
      <c r="D13" s="53">
        <v>34500</v>
      </c>
      <c r="E13" s="30">
        <v>38832</v>
      </c>
      <c r="F13" s="52">
        <f aca="true" t="shared" si="0" ref="F13:F44">SUM(E13/C13*100)</f>
        <v>48.18146963904843</v>
      </c>
      <c r="G13" s="29">
        <f aca="true" t="shared" si="1" ref="G13:G44">SUM(E13/D13*100)</f>
        <v>112.55652173913045</v>
      </c>
      <c r="H13" s="30">
        <v>34767.7</v>
      </c>
    </row>
    <row r="14" spans="1:8" ht="15.75">
      <c r="A14" s="44" t="s">
        <v>127</v>
      </c>
      <c r="B14" s="28" t="s">
        <v>180</v>
      </c>
      <c r="C14" s="54">
        <v>7552.5</v>
      </c>
      <c r="D14" s="54">
        <v>3448.2</v>
      </c>
      <c r="E14" s="30">
        <v>3911.1</v>
      </c>
      <c r="F14" s="52">
        <f t="shared" si="0"/>
        <v>51.78550148957298</v>
      </c>
      <c r="G14" s="29">
        <f t="shared" si="1"/>
        <v>113.42439533669742</v>
      </c>
      <c r="H14" s="30">
        <v>3745</v>
      </c>
    </row>
    <row r="15" spans="1:8" ht="15.75">
      <c r="A15" s="44" t="s">
        <v>128</v>
      </c>
      <c r="B15" s="28" t="s">
        <v>44</v>
      </c>
      <c r="C15" s="55">
        <f>SUM(C16:C18)</f>
        <v>3921.1</v>
      </c>
      <c r="D15" s="55">
        <f>SUM(D16:D18)</f>
        <v>2026.8999999999999</v>
      </c>
      <c r="E15" s="55">
        <f>SUM(E16:E18)</f>
        <v>3197.1</v>
      </c>
      <c r="F15" s="52">
        <f t="shared" si="0"/>
        <v>81.53579352732652</v>
      </c>
      <c r="G15" s="29">
        <f t="shared" si="1"/>
        <v>157.7334846317036</v>
      </c>
      <c r="H15" s="30">
        <v>2996</v>
      </c>
    </row>
    <row r="16" spans="1:8" ht="31.5">
      <c r="A16" s="45" t="s">
        <v>129</v>
      </c>
      <c r="B16" s="32" t="s">
        <v>95</v>
      </c>
      <c r="C16" s="51">
        <v>3606.9</v>
      </c>
      <c r="D16" s="51">
        <v>1803.6</v>
      </c>
      <c r="E16" s="63">
        <v>2968.6</v>
      </c>
      <c r="F16" s="60">
        <f t="shared" si="0"/>
        <v>82.30336299869694</v>
      </c>
      <c r="G16" s="46">
        <f t="shared" si="1"/>
        <v>164.59303614992237</v>
      </c>
      <c r="H16" s="33">
        <v>2789.7</v>
      </c>
    </row>
    <row r="17" spans="1:8" ht="31.5">
      <c r="A17" s="45" t="s">
        <v>130</v>
      </c>
      <c r="B17" s="32" t="s">
        <v>22</v>
      </c>
      <c r="C17" s="51">
        <v>254.2</v>
      </c>
      <c r="D17" s="51">
        <v>203.2</v>
      </c>
      <c r="E17" s="33">
        <v>208.5</v>
      </c>
      <c r="F17" s="60">
        <f t="shared" si="0"/>
        <v>82.02202989771834</v>
      </c>
      <c r="G17" s="46">
        <f t="shared" si="1"/>
        <v>102.60826771653544</v>
      </c>
      <c r="H17" s="33">
        <v>186.2</v>
      </c>
    </row>
    <row r="18" spans="1:8" ht="47.25">
      <c r="A18" s="45" t="s">
        <v>131</v>
      </c>
      <c r="B18" s="32" t="s">
        <v>96</v>
      </c>
      <c r="C18" s="51">
        <v>60</v>
      </c>
      <c r="D18" s="51">
        <v>20.1</v>
      </c>
      <c r="E18" s="33">
        <v>20</v>
      </c>
      <c r="F18" s="60">
        <f t="shared" si="0"/>
        <v>33.33333333333333</v>
      </c>
      <c r="G18" s="46">
        <f t="shared" si="1"/>
        <v>99.50248756218905</v>
      </c>
      <c r="H18" s="33">
        <v>20.1</v>
      </c>
    </row>
    <row r="19" spans="1:8" ht="15.75">
      <c r="A19" s="44" t="s">
        <v>132</v>
      </c>
      <c r="B19" s="28" t="s">
        <v>0</v>
      </c>
      <c r="C19" s="55">
        <f>SUM(C20:C21)</f>
        <v>8681.7</v>
      </c>
      <c r="D19" s="55">
        <f>SUM(D20:D21)</f>
        <v>2184.6</v>
      </c>
      <c r="E19" s="30">
        <f>SUM(E20:E21)</f>
        <v>2645.5</v>
      </c>
      <c r="F19" s="52">
        <f t="shared" si="0"/>
        <v>30.472142552725845</v>
      </c>
      <c r="G19" s="29">
        <f t="shared" si="1"/>
        <v>121.09768378650554</v>
      </c>
      <c r="H19" s="30">
        <v>2631.3</v>
      </c>
    </row>
    <row r="20" spans="1:8" ht="31.5">
      <c r="A20" s="45" t="s">
        <v>133</v>
      </c>
      <c r="B20" s="32" t="s">
        <v>97</v>
      </c>
      <c r="C20" s="51">
        <v>1327.7</v>
      </c>
      <c r="D20" s="51">
        <v>43.2</v>
      </c>
      <c r="E20" s="33">
        <v>156.2</v>
      </c>
      <c r="F20" s="60">
        <f t="shared" si="0"/>
        <v>11.76470588235294</v>
      </c>
      <c r="G20" s="46">
        <f t="shared" si="1"/>
        <v>361.574074074074</v>
      </c>
      <c r="H20" s="33">
        <v>99.2</v>
      </c>
    </row>
    <row r="21" spans="1:8" ht="15.75">
      <c r="A21" s="45" t="s">
        <v>134</v>
      </c>
      <c r="B21" s="32" t="s">
        <v>1</v>
      </c>
      <c r="C21" s="51">
        <v>7354</v>
      </c>
      <c r="D21" s="51">
        <v>2141.4</v>
      </c>
      <c r="E21" s="33">
        <v>2489.3</v>
      </c>
      <c r="F21" s="60">
        <f t="shared" si="0"/>
        <v>33.84960565678543</v>
      </c>
      <c r="G21" s="46">
        <f t="shared" si="1"/>
        <v>116.24638087232653</v>
      </c>
      <c r="H21" s="33">
        <v>2532.1</v>
      </c>
    </row>
    <row r="22" spans="1:8" ht="15.75">
      <c r="A22" s="44" t="s">
        <v>135</v>
      </c>
      <c r="B22" s="28" t="s">
        <v>2</v>
      </c>
      <c r="C22" s="53">
        <v>1172.9</v>
      </c>
      <c r="D22" s="53">
        <v>501.7</v>
      </c>
      <c r="E22" s="30">
        <v>698.6</v>
      </c>
      <c r="F22" s="52">
        <f t="shared" si="0"/>
        <v>59.56176997186461</v>
      </c>
      <c r="G22" s="29">
        <f t="shared" si="1"/>
        <v>139.24656169025315</v>
      </c>
      <c r="H22" s="30">
        <v>534.9</v>
      </c>
    </row>
    <row r="23" spans="1:9" ht="63">
      <c r="A23" s="44" t="s">
        <v>136</v>
      </c>
      <c r="B23" s="28" t="s">
        <v>108</v>
      </c>
      <c r="C23" s="30">
        <f>SUM(C24:C27)</f>
        <v>3959.1</v>
      </c>
      <c r="D23" s="30">
        <f>SUM(D24:D27)</f>
        <v>1918</v>
      </c>
      <c r="E23" s="30">
        <v>2050.9</v>
      </c>
      <c r="F23" s="52">
        <f t="shared" si="0"/>
        <v>51.80217726250916</v>
      </c>
      <c r="G23" s="29">
        <f t="shared" si="1"/>
        <v>106.92909280500523</v>
      </c>
      <c r="H23" s="30">
        <v>2255.2</v>
      </c>
      <c r="I23" s="41"/>
    </row>
    <row r="24" spans="1:9" ht="16.5" customHeight="1">
      <c r="A24" s="45" t="s">
        <v>165</v>
      </c>
      <c r="B24" s="32" t="s">
        <v>166</v>
      </c>
      <c r="C24" s="51">
        <v>1.5</v>
      </c>
      <c r="D24" s="51"/>
      <c r="E24" s="33"/>
      <c r="F24" s="60">
        <f t="shared" si="0"/>
        <v>0</v>
      </c>
      <c r="G24" s="29"/>
      <c r="H24" s="33"/>
      <c r="I24" s="41"/>
    </row>
    <row r="25" spans="1:8" ht="15.75">
      <c r="A25" s="45" t="s">
        <v>137</v>
      </c>
      <c r="B25" s="32" t="s">
        <v>23</v>
      </c>
      <c r="C25" s="51">
        <v>2600</v>
      </c>
      <c r="D25" s="51">
        <v>1270</v>
      </c>
      <c r="E25" s="33">
        <v>1287.6</v>
      </c>
      <c r="F25" s="60">
        <f t="shared" si="0"/>
        <v>49.52307692307692</v>
      </c>
      <c r="G25" s="46">
        <f t="shared" si="1"/>
        <v>101.38582677165353</v>
      </c>
      <c r="H25" s="33">
        <v>1518.2</v>
      </c>
    </row>
    <row r="26" spans="1:8" ht="15.75">
      <c r="A26" s="45" t="s">
        <v>138</v>
      </c>
      <c r="B26" s="32" t="s">
        <v>19</v>
      </c>
      <c r="C26" s="51">
        <v>1338.6</v>
      </c>
      <c r="D26" s="51">
        <v>639</v>
      </c>
      <c r="E26" s="33">
        <v>753.9</v>
      </c>
      <c r="F26" s="60">
        <f t="shared" si="0"/>
        <v>56.32003585835948</v>
      </c>
      <c r="G26" s="46">
        <f t="shared" si="1"/>
        <v>117.98122065727699</v>
      </c>
      <c r="H26" s="33">
        <v>727.2</v>
      </c>
    </row>
    <row r="27" spans="1:8" ht="63">
      <c r="A27" s="45" t="s">
        <v>139</v>
      </c>
      <c r="B27" s="32" t="s">
        <v>109</v>
      </c>
      <c r="C27" s="51">
        <v>19</v>
      </c>
      <c r="D27" s="51">
        <v>9</v>
      </c>
      <c r="E27" s="33">
        <v>9.4</v>
      </c>
      <c r="F27" s="60">
        <f t="shared" si="0"/>
        <v>49.47368421052632</v>
      </c>
      <c r="G27" s="46">
        <f t="shared" si="1"/>
        <v>104.44444444444446</v>
      </c>
      <c r="H27" s="33">
        <v>9.8</v>
      </c>
    </row>
    <row r="28" spans="1:8" ht="31.5">
      <c r="A28" s="44" t="s">
        <v>140</v>
      </c>
      <c r="B28" s="28" t="s">
        <v>98</v>
      </c>
      <c r="C28" s="53">
        <v>358.6</v>
      </c>
      <c r="D28" s="53">
        <v>226.1</v>
      </c>
      <c r="E28" s="30">
        <v>63.3</v>
      </c>
      <c r="F28" s="52">
        <f t="shared" si="0"/>
        <v>17.65197992191857</v>
      </c>
      <c r="G28" s="29">
        <f t="shared" si="1"/>
        <v>27.996461742591773</v>
      </c>
      <c r="H28" s="30">
        <v>186.3</v>
      </c>
    </row>
    <row r="29" spans="1:8" ht="47.25">
      <c r="A29" s="44" t="s">
        <v>141</v>
      </c>
      <c r="B29" s="28" t="s">
        <v>99</v>
      </c>
      <c r="C29" s="53">
        <v>998</v>
      </c>
      <c r="D29" s="53">
        <v>446</v>
      </c>
      <c r="E29" s="30">
        <v>473.4</v>
      </c>
      <c r="F29" s="52">
        <f t="shared" si="0"/>
        <v>47.434869739478955</v>
      </c>
      <c r="G29" s="29">
        <f t="shared" si="1"/>
        <v>106.14349775784753</v>
      </c>
      <c r="H29" s="30">
        <v>533.1</v>
      </c>
    </row>
    <row r="30" spans="1:8" ht="47.25">
      <c r="A30" s="44" t="s">
        <v>142</v>
      </c>
      <c r="B30" s="28" t="s">
        <v>100</v>
      </c>
      <c r="C30" s="53">
        <v>1400</v>
      </c>
      <c r="D30" s="53">
        <v>590</v>
      </c>
      <c r="E30" s="30">
        <v>1003.4</v>
      </c>
      <c r="F30" s="52">
        <f t="shared" si="0"/>
        <v>71.67142857142858</v>
      </c>
      <c r="G30" s="29">
        <f t="shared" si="1"/>
        <v>170.0677966101695</v>
      </c>
      <c r="H30" s="30">
        <v>2919.4</v>
      </c>
    </row>
    <row r="31" spans="1:8" ht="31.5">
      <c r="A31" s="44" t="s">
        <v>143</v>
      </c>
      <c r="B31" s="28" t="s">
        <v>101</v>
      </c>
      <c r="C31" s="53">
        <v>220</v>
      </c>
      <c r="D31" s="53">
        <v>92</v>
      </c>
      <c r="E31" s="30">
        <v>74.1</v>
      </c>
      <c r="F31" s="52">
        <f t="shared" si="0"/>
        <v>33.68181818181818</v>
      </c>
      <c r="G31" s="29">
        <f t="shared" si="1"/>
        <v>80.54347826086956</v>
      </c>
      <c r="H31" s="30">
        <v>127.6</v>
      </c>
    </row>
    <row r="32" spans="1:8" ht="15.75">
      <c r="A32" s="44" t="s">
        <v>144</v>
      </c>
      <c r="B32" s="28" t="s">
        <v>3</v>
      </c>
      <c r="C32" s="53">
        <v>326.5</v>
      </c>
      <c r="D32" s="53">
        <v>149.9</v>
      </c>
      <c r="E32" s="30">
        <v>138.1</v>
      </c>
      <c r="F32" s="52">
        <f t="shared" si="0"/>
        <v>42.297090352220515</v>
      </c>
      <c r="G32" s="29">
        <f t="shared" si="1"/>
        <v>92.12808539026017</v>
      </c>
      <c r="H32" s="30">
        <v>131.6</v>
      </c>
    </row>
    <row r="33" spans="1:8" ht="15.75">
      <c r="A33" s="44" t="s">
        <v>145</v>
      </c>
      <c r="B33" s="28" t="s">
        <v>103</v>
      </c>
      <c r="C33" s="53">
        <f>SUM(C34+C41+C39+C40)</f>
        <v>448247.50000000006</v>
      </c>
      <c r="D33" s="53">
        <f>SUM(D34+D41+D39+D40)</f>
        <v>274689.30000000005</v>
      </c>
      <c r="E33" s="31">
        <f>SUM(E34+E41+E39+E40)</f>
        <v>244860.4</v>
      </c>
      <c r="F33" s="52">
        <f t="shared" si="0"/>
        <v>54.62616077055643</v>
      </c>
      <c r="G33" s="29">
        <f t="shared" si="1"/>
        <v>89.14085841712799</v>
      </c>
      <c r="H33" s="34">
        <v>206382.9</v>
      </c>
    </row>
    <row r="34" spans="1:8" ht="47.25">
      <c r="A34" s="44" t="s">
        <v>146</v>
      </c>
      <c r="B34" s="28" t="s">
        <v>102</v>
      </c>
      <c r="C34" s="53">
        <f>SUM(C35:C38)</f>
        <v>447644.80000000005</v>
      </c>
      <c r="D34" s="53">
        <f>SUM(D35:D38)</f>
        <v>273391.60000000003</v>
      </c>
      <c r="E34" s="31">
        <f>SUM(E35:E38)</f>
        <v>246158.1</v>
      </c>
      <c r="F34" s="52">
        <f t="shared" si="0"/>
        <v>54.98960336409582</v>
      </c>
      <c r="G34" s="29">
        <f t="shared" si="1"/>
        <v>90.03864785896859</v>
      </c>
      <c r="H34" s="34">
        <v>206650.1</v>
      </c>
    </row>
    <row r="35" spans="1:8" ht="31.5">
      <c r="A35" s="45" t="s">
        <v>160</v>
      </c>
      <c r="B35" s="32" t="s">
        <v>104</v>
      </c>
      <c r="C35" s="56">
        <v>164161.7</v>
      </c>
      <c r="D35" s="56">
        <v>80439.2</v>
      </c>
      <c r="E35" s="35">
        <v>80439.2</v>
      </c>
      <c r="F35" s="60">
        <f t="shared" si="0"/>
        <v>48.99997989786898</v>
      </c>
      <c r="G35" s="46">
        <f t="shared" si="1"/>
        <v>100</v>
      </c>
      <c r="H35" s="35">
        <v>61877.7</v>
      </c>
    </row>
    <row r="36" spans="1:8" ht="31.5">
      <c r="A36" s="45" t="s">
        <v>161</v>
      </c>
      <c r="B36" s="32" t="s">
        <v>105</v>
      </c>
      <c r="C36" s="56">
        <v>40990.4</v>
      </c>
      <c r="D36" s="56">
        <v>29747.3</v>
      </c>
      <c r="E36" s="35">
        <v>10489.1</v>
      </c>
      <c r="F36" s="60">
        <f t="shared" si="0"/>
        <v>25.589162340450443</v>
      </c>
      <c r="G36" s="46">
        <f t="shared" si="1"/>
        <v>35.26067912045799</v>
      </c>
      <c r="H36" s="35">
        <v>22171.2</v>
      </c>
    </row>
    <row r="37" spans="1:8" ht="31.5">
      <c r="A37" s="45" t="s">
        <v>162</v>
      </c>
      <c r="B37" s="32" t="s">
        <v>106</v>
      </c>
      <c r="C37" s="56">
        <v>241441.3</v>
      </c>
      <c r="D37" s="56">
        <v>162153.7</v>
      </c>
      <c r="E37" s="35">
        <v>154178.4</v>
      </c>
      <c r="F37" s="60">
        <f t="shared" si="0"/>
        <v>63.85750905085419</v>
      </c>
      <c r="G37" s="46">
        <f t="shared" si="1"/>
        <v>95.0816416770015</v>
      </c>
      <c r="H37" s="35">
        <v>122561.2</v>
      </c>
    </row>
    <row r="38" spans="1:8" ht="33" customHeight="1">
      <c r="A38" s="45" t="s">
        <v>163</v>
      </c>
      <c r="B38" s="32" t="s">
        <v>164</v>
      </c>
      <c r="C38" s="64">
        <v>1051.4</v>
      </c>
      <c r="D38" s="56">
        <v>1051.4</v>
      </c>
      <c r="E38" s="35">
        <v>1051.4</v>
      </c>
      <c r="F38" s="60">
        <f t="shared" si="0"/>
        <v>100</v>
      </c>
      <c r="G38" s="46">
        <f t="shared" si="1"/>
        <v>100</v>
      </c>
      <c r="H38" s="35">
        <v>40</v>
      </c>
    </row>
    <row r="39" spans="1:8" ht="33" customHeight="1">
      <c r="A39" s="45" t="s">
        <v>155</v>
      </c>
      <c r="B39" s="32" t="s">
        <v>156</v>
      </c>
      <c r="C39" s="56">
        <v>1343</v>
      </c>
      <c r="D39" s="56"/>
      <c r="E39" s="35"/>
      <c r="F39" s="60"/>
      <c r="G39" s="29"/>
      <c r="H39" s="35">
        <v>93</v>
      </c>
    </row>
    <row r="40" spans="1:8" ht="33" customHeight="1">
      <c r="A40" s="45" t="s">
        <v>158</v>
      </c>
      <c r="B40" s="32" t="s">
        <v>159</v>
      </c>
      <c r="C40" s="56">
        <v>557.4</v>
      </c>
      <c r="D40" s="56"/>
      <c r="E40" s="35"/>
      <c r="F40" s="60"/>
      <c r="G40" s="29"/>
      <c r="H40" s="35">
        <v>40</v>
      </c>
    </row>
    <row r="41" spans="1:8" ht="31.5">
      <c r="A41" s="44" t="s">
        <v>147</v>
      </c>
      <c r="B41" s="28" t="s">
        <v>77</v>
      </c>
      <c r="C41" s="53">
        <v>-1297.7</v>
      </c>
      <c r="D41" s="53">
        <v>1297.7</v>
      </c>
      <c r="E41" s="31">
        <v>-1297.7</v>
      </c>
      <c r="F41" s="52">
        <f t="shared" si="0"/>
        <v>100</v>
      </c>
      <c r="G41" s="29">
        <f t="shared" si="1"/>
        <v>-100</v>
      </c>
      <c r="H41" s="30">
        <v>-400.2</v>
      </c>
    </row>
    <row r="42" spans="1:8" ht="15.75">
      <c r="A42" s="36" t="s">
        <v>124</v>
      </c>
      <c r="B42" s="37"/>
      <c r="C42" s="38">
        <f>SUM(C33+C12)</f>
        <v>557433.2000000001</v>
      </c>
      <c r="D42" s="38">
        <f>SUM(D33+D12)</f>
        <v>320772.70000000007</v>
      </c>
      <c r="E42" s="38">
        <f>SUM(E33+E12)</f>
        <v>297947.9</v>
      </c>
      <c r="F42" s="47">
        <f t="shared" si="0"/>
        <v>53.44997391615712</v>
      </c>
      <c r="G42" s="47">
        <f t="shared" si="1"/>
        <v>92.88443187341066</v>
      </c>
      <c r="H42" s="38">
        <f>SUM(H33+H12)</f>
        <v>257211</v>
      </c>
    </row>
    <row r="43" spans="1:8" ht="15.75">
      <c r="A43" s="69" t="s">
        <v>85</v>
      </c>
      <c r="B43" s="70"/>
      <c r="C43" s="38">
        <f>SUM(C13+C14+C15+C19+C22)</f>
        <v>101923.5</v>
      </c>
      <c r="D43" s="38">
        <f>SUM(D13+D14+D15+D19+D22)</f>
        <v>42661.399999999994</v>
      </c>
      <c r="E43" s="38">
        <f>SUM(E13+E14+E15+E19+E22)</f>
        <v>49284.299999999996</v>
      </c>
      <c r="F43" s="47">
        <f t="shared" si="0"/>
        <v>48.35420683159428</v>
      </c>
      <c r="G43" s="47">
        <f t="shared" si="1"/>
        <v>115.52433816049171</v>
      </c>
      <c r="H43" s="38">
        <f>SUM(H13+H14+H15+H19+H22)</f>
        <v>44674.9</v>
      </c>
    </row>
    <row r="44" spans="1:8" ht="15.75">
      <c r="A44" s="69" t="s">
        <v>86</v>
      </c>
      <c r="B44" s="70"/>
      <c r="C44" s="38">
        <f>SUM(C12-C43)</f>
        <v>7262.200000000012</v>
      </c>
      <c r="D44" s="38">
        <f>SUM(D12-D43)</f>
        <v>3422</v>
      </c>
      <c r="E44" s="38">
        <f>SUM(E12-E43)</f>
        <v>3803.2000000000044</v>
      </c>
      <c r="F44" s="47">
        <f t="shared" si="0"/>
        <v>52.36980529316183</v>
      </c>
      <c r="G44" s="47">
        <f t="shared" si="1"/>
        <v>111.13968439509073</v>
      </c>
      <c r="H44" s="38">
        <f>SUM(H12-H43)</f>
        <v>6153.199999999997</v>
      </c>
    </row>
  </sheetData>
  <sheetProtection/>
  <mergeCells count="13">
    <mergeCell ref="A1:H1"/>
    <mergeCell ref="A2:H2"/>
    <mergeCell ref="A3:H3"/>
    <mergeCell ref="A6:H6"/>
    <mergeCell ref="A8:H8"/>
    <mergeCell ref="A43:B43"/>
    <mergeCell ref="A44:B44"/>
    <mergeCell ref="H9:H11"/>
    <mergeCell ref="B9:B11"/>
    <mergeCell ref="E9:E11"/>
    <mergeCell ref="A9:A11"/>
    <mergeCell ref="C9:D10"/>
    <mergeCell ref="F9:G10"/>
  </mergeCells>
  <printOptions/>
  <pageMargins left="0.4330708661417323" right="0.4330708661417323" top="0.7480314960629921" bottom="0.5511811023622047" header="0.31496062992125984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SheetLayoutView="100" zoomScalePageLayoutView="0" workbookViewId="0" topLeftCell="A38">
      <selection activeCell="F60" sqref="F60"/>
    </sheetView>
  </sheetViews>
  <sheetFormatPr defaultColWidth="9.00390625" defaultRowHeight="12.75"/>
  <cols>
    <col min="1" max="1" width="9.00390625" style="0" customWidth="1"/>
    <col min="2" max="2" width="37.125" style="1" customWidth="1"/>
    <col min="3" max="3" width="15.625" style="1" customWidth="1"/>
    <col min="4" max="5" width="15.875" style="1" customWidth="1"/>
    <col min="6" max="6" width="14.25390625" style="1" customWidth="1"/>
    <col min="7" max="8" width="15.25390625" style="1" customWidth="1"/>
  </cols>
  <sheetData>
    <row r="1" spans="1:8" ht="21.75" customHeight="1">
      <c r="A1" s="75" t="s">
        <v>92</v>
      </c>
      <c r="B1" s="75"/>
      <c r="C1" s="75"/>
      <c r="D1" s="75"/>
      <c r="E1" s="75"/>
      <c r="F1" s="75"/>
      <c r="G1" s="75"/>
      <c r="H1" s="75"/>
    </row>
    <row r="2" spans="1:8" ht="27.75" customHeight="1">
      <c r="A2" s="73" t="s">
        <v>93</v>
      </c>
      <c r="B2" s="76" t="s">
        <v>4</v>
      </c>
      <c r="C2" s="77" t="s">
        <v>175</v>
      </c>
      <c r="D2" s="78"/>
      <c r="E2" s="73" t="s">
        <v>84</v>
      </c>
      <c r="F2" s="80" t="s">
        <v>171</v>
      </c>
      <c r="G2" s="81"/>
      <c r="H2" s="73" t="s">
        <v>174</v>
      </c>
    </row>
    <row r="3" spans="1:8" ht="21" customHeight="1">
      <c r="A3" s="73"/>
      <c r="B3" s="76"/>
      <c r="C3" s="79" t="s">
        <v>169</v>
      </c>
      <c r="D3" s="79" t="s">
        <v>170</v>
      </c>
      <c r="E3" s="73"/>
      <c r="F3" s="73" t="s">
        <v>172</v>
      </c>
      <c r="G3" s="73" t="s">
        <v>173</v>
      </c>
      <c r="H3" s="73"/>
    </row>
    <row r="4" spans="1:8" ht="24" customHeight="1">
      <c r="A4" s="73"/>
      <c r="B4" s="76"/>
      <c r="C4" s="79"/>
      <c r="D4" s="79"/>
      <c r="E4" s="73"/>
      <c r="F4" s="73"/>
      <c r="G4" s="73"/>
      <c r="H4" s="73"/>
    </row>
    <row r="5" spans="1:8" s="6" customFormat="1" ht="33">
      <c r="A5" s="21" t="s">
        <v>5</v>
      </c>
      <c r="B5" s="12" t="s">
        <v>43</v>
      </c>
      <c r="C5" s="22">
        <f>SUM(C6+C7+C9+C10+C11+C12+C8)</f>
        <v>61007.500000000015</v>
      </c>
      <c r="D5" s="22">
        <f>SUM(D6+D7+D9+D10+D11+D12+D8)</f>
        <v>26658.3</v>
      </c>
      <c r="E5" s="22">
        <f>SUM(E6+E7+E9+E10+E11+E12+E8)</f>
        <v>25208.2</v>
      </c>
      <c r="F5" s="22">
        <f>SUM(E5/C5*100)</f>
        <v>41.319837724869885</v>
      </c>
      <c r="G5" s="22">
        <f>SUM(E5/D5*100)</f>
        <v>94.56041833125144</v>
      </c>
      <c r="H5" s="13">
        <v>23462.4</v>
      </c>
    </row>
    <row r="6" spans="1:8" s="1" customFormat="1" ht="99">
      <c r="A6" s="14" t="s">
        <v>45</v>
      </c>
      <c r="B6" s="26" t="s">
        <v>110</v>
      </c>
      <c r="C6" s="11">
        <v>581.3</v>
      </c>
      <c r="D6" s="11">
        <v>299.1</v>
      </c>
      <c r="E6" s="11">
        <v>250.5</v>
      </c>
      <c r="F6" s="61">
        <f aca="true" t="shared" si="0" ref="F6:F56">SUM(E6/C6*100)</f>
        <v>43.093067263031145</v>
      </c>
      <c r="G6" s="61">
        <f aca="true" t="shared" si="1" ref="G6:G56">SUM(E6/D6*100)</f>
        <v>83.75125376128385</v>
      </c>
      <c r="H6" s="10">
        <v>245.2</v>
      </c>
    </row>
    <row r="7" spans="1:8" s="1" customFormat="1" ht="33">
      <c r="A7" s="14" t="s">
        <v>46</v>
      </c>
      <c r="B7" s="26" t="s">
        <v>112</v>
      </c>
      <c r="C7" s="11">
        <v>35718.4</v>
      </c>
      <c r="D7" s="11">
        <v>17131.9</v>
      </c>
      <c r="E7" s="11">
        <v>16056.6</v>
      </c>
      <c r="F7" s="61">
        <f t="shared" si="0"/>
        <v>44.95330137968106</v>
      </c>
      <c r="G7" s="61">
        <f t="shared" si="1"/>
        <v>93.72340487628342</v>
      </c>
      <c r="H7" s="10">
        <v>15206.4</v>
      </c>
    </row>
    <row r="8" spans="1:8" s="1" customFormat="1" ht="16.5">
      <c r="A8" s="14" t="s">
        <v>88</v>
      </c>
      <c r="B8" s="26" t="s">
        <v>89</v>
      </c>
      <c r="C8" s="11">
        <v>50</v>
      </c>
      <c r="D8" s="11">
        <v>50</v>
      </c>
      <c r="E8" s="11">
        <v>44.3</v>
      </c>
      <c r="F8" s="61">
        <f t="shared" si="0"/>
        <v>88.6</v>
      </c>
      <c r="G8" s="61">
        <f t="shared" si="1"/>
        <v>88.6</v>
      </c>
      <c r="H8" s="10" t="s">
        <v>151</v>
      </c>
    </row>
    <row r="9" spans="1:8" s="1" customFormat="1" ht="33">
      <c r="A9" s="14" t="s">
        <v>66</v>
      </c>
      <c r="B9" s="26" t="s">
        <v>113</v>
      </c>
      <c r="C9" s="11">
        <v>10112.7</v>
      </c>
      <c r="D9" s="11">
        <v>4552.7</v>
      </c>
      <c r="E9" s="11">
        <v>4486.6</v>
      </c>
      <c r="F9" s="61">
        <f t="shared" si="0"/>
        <v>44.36599523371602</v>
      </c>
      <c r="G9" s="61">
        <f t="shared" si="1"/>
        <v>98.54811430579657</v>
      </c>
      <c r="H9" s="10">
        <v>4231.3</v>
      </c>
    </row>
    <row r="10" spans="1:8" s="1" customFormat="1" ht="33" hidden="1">
      <c r="A10" s="14" t="s">
        <v>79</v>
      </c>
      <c r="B10" s="26" t="s">
        <v>81</v>
      </c>
      <c r="C10" s="11"/>
      <c r="D10" s="11"/>
      <c r="E10" s="11"/>
      <c r="F10" s="61" t="e">
        <f t="shared" si="0"/>
        <v>#DIV/0!</v>
      </c>
      <c r="G10" s="61" t="e">
        <f t="shared" si="1"/>
        <v>#DIV/0!</v>
      </c>
      <c r="H10" s="10" t="s">
        <v>151</v>
      </c>
    </row>
    <row r="11" spans="1:8" s="1" customFormat="1" ht="16.5">
      <c r="A11" s="14" t="s">
        <v>70</v>
      </c>
      <c r="B11" s="26" t="s">
        <v>29</v>
      </c>
      <c r="C11" s="11">
        <v>717.8</v>
      </c>
      <c r="D11" s="11">
        <v>3.1</v>
      </c>
      <c r="E11" s="11"/>
      <c r="F11" s="61">
        <f t="shared" si="0"/>
        <v>0</v>
      </c>
      <c r="G11" s="61">
        <f t="shared" si="1"/>
        <v>0</v>
      </c>
      <c r="H11" s="10" t="s">
        <v>151</v>
      </c>
    </row>
    <row r="12" spans="1:8" s="1" customFormat="1" ht="33">
      <c r="A12" s="14" t="s">
        <v>28</v>
      </c>
      <c r="B12" s="26" t="s">
        <v>111</v>
      </c>
      <c r="C12" s="11">
        <v>13827.3</v>
      </c>
      <c r="D12" s="11">
        <v>4621.5</v>
      </c>
      <c r="E12" s="11">
        <v>4370.2</v>
      </c>
      <c r="F12" s="61">
        <f t="shared" si="0"/>
        <v>31.605591836439505</v>
      </c>
      <c r="G12" s="61">
        <f t="shared" si="1"/>
        <v>94.56237152439684</v>
      </c>
      <c r="H12" s="10">
        <v>3779.5</v>
      </c>
    </row>
    <row r="13" spans="1:8" s="8" customFormat="1" ht="16.5">
      <c r="A13" s="21" t="s">
        <v>52</v>
      </c>
      <c r="B13" s="12" t="s">
        <v>53</v>
      </c>
      <c r="C13" s="22">
        <f>SUM(C14)</f>
        <v>793</v>
      </c>
      <c r="D13" s="22">
        <f>SUM(D14)</f>
        <v>423.1</v>
      </c>
      <c r="E13" s="22">
        <f>SUM(E14)</f>
        <v>303.1</v>
      </c>
      <c r="F13" s="13">
        <f>SUM(F14)</f>
        <v>38.2219419924338</v>
      </c>
      <c r="G13" s="22">
        <f t="shared" si="1"/>
        <v>71.63791065941858</v>
      </c>
      <c r="H13" s="13">
        <v>298.2</v>
      </c>
    </row>
    <row r="14" spans="1:8" s="1" customFormat="1" ht="33">
      <c r="A14" s="14" t="s">
        <v>57</v>
      </c>
      <c r="B14" s="15" t="s">
        <v>114</v>
      </c>
      <c r="C14" s="11">
        <v>793</v>
      </c>
      <c r="D14" s="11">
        <v>423.1</v>
      </c>
      <c r="E14" s="10">
        <v>303.1</v>
      </c>
      <c r="F14" s="48">
        <f t="shared" si="0"/>
        <v>38.2219419924338</v>
      </c>
      <c r="G14" s="61">
        <f t="shared" si="1"/>
        <v>71.63791065941858</v>
      </c>
      <c r="H14" s="10">
        <v>298.2</v>
      </c>
    </row>
    <row r="15" spans="1:8" s="6" customFormat="1" ht="49.5">
      <c r="A15" s="21" t="s">
        <v>26</v>
      </c>
      <c r="B15" s="12" t="s">
        <v>150</v>
      </c>
      <c r="C15" s="22">
        <f>SUM(C16:C18)</f>
        <v>10413.6</v>
      </c>
      <c r="D15" s="22">
        <f>SUM(D16:D18)</f>
        <v>5230</v>
      </c>
      <c r="E15" s="22">
        <f>SUM(E16:E18)</f>
        <v>4421.200000000001</v>
      </c>
      <c r="F15" s="22">
        <f t="shared" si="0"/>
        <v>42.45601905200891</v>
      </c>
      <c r="G15" s="22">
        <f t="shared" si="1"/>
        <v>84.53537284894838</v>
      </c>
      <c r="H15" s="22">
        <v>3399.2</v>
      </c>
    </row>
    <row r="16" spans="1:8" s="3" customFormat="1" ht="66">
      <c r="A16" s="14" t="s">
        <v>51</v>
      </c>
      <c r="B16" s="26" t="s">
        <v>115</v>
      </c>
      <c r="C16" s="11">
        <v>2980.9</v>
      </c>
      <c r="D16" s="11">
        <v>1585.9</v>
      </c>
      <c r="E16" s="11">
        <v>1360.2</v>
      </c>
      <c r="F16" s="61">
        <f t="shared" si="0"/>
        <v>45.63051427421249</v>
      </c>
      <c r="G16" s="61">
        <f t="shared" si="1"/>
        <v>85.76833343842613</v>
      </c>
      <c r="H16" s="10">
        <v>1048.2</v>
      </c>
    </row>
    <row r="17" spans="1:8" s="1" customFormat="1" ht="33">
      <c r="A17" s="14" t="s">
        <v>27</v>
      </c>
      <c r="B17" s="26" t="s">
        <v>116</v>
      </c>
      <c r="C17" s="11">
        <v>7256.1</v>
      </c>
      <c r="D17" s="11">
        <v>3467.5</v>
      </c>
      <c r="E17" s="11">
        <v>2884.4</v>
      </c>
      <c r="F17" s="61">
        <f t="shared" si="0"/>
        <v>39.75138159617425</v>
      </c>
      <c r="G17" s="61">
        <f t="shared" si="1"/>
        <v>83.18385003604904</v>
      </c>
      <c r="H17" s="10">
        <v>2351</v>
      </c>
    </row>
    <row r="18" spans="1:8" s="1" customFormat="1" ht="49.5">
      <c r="A18" s="14" t="s">
        <v>181</v>
      </c>
      <c r="B18" s="26" t="s">
        <v>182</v>
      </c>
      <c r="C18" s="11">
        <v>176.6</v>
      </c>
      <c r="D18" s="11">
        <v>176.6</v>
      </c>
      <c r="E18" s="11">
        <v>176.6</v>
      </c>
      <c r="F18" s="61">
        <f t="shared" si="0"/>
        <v>100</v>
      </c>
      <c r="G18" s="61">
        <f t="shared" si="1"/>
        <v>100</v>
      </c>
      <c r="H18" s="10"/>
    </row>
    <row r="19" spans="1:8" s="6" customFormat="1" ht="16.5">
      <c r="A19" s="21" t="s">
        <v>25</v>
      </c>
      <c r="B19" s="12" t="s">
        <v>24</v>
      </c>
      <c r="C19" s="22">
        <f>SUM(C20+C21+C23+C24+C25+C26)</f>
        <v>99873.9</v>
      </c>
      <c r="D19" s="22">
        <f>SUM(D20+D21+D23+D24+D25+D26)</f>
        <v>77021.09999999999</v>
      </c>
      <c r="E19" s="22">
        <f>SUM(E20+E21+E23+E24+E25+E26)</f>
        <v>74005.90000000001</v>
      </c>
      <c r="F19" s="22">
        <f t="shared" si="0"/>
        <v>74.09933926681546</v>
      </c>
      <c r="G19" s="22">
        <f t="shared" si="1"/>
        <v>96.0852285932037</v>
      </c>
      <c r="H19" s="22">
        <v>34846.4</v>
      </c>
    </row>
    <row r="20" spans="1:8" s="3" customFormat="1" ht="16.5">
      <c r="A20" s="14" t="s">
        <v>47</v>
      </c>
      <c r="B20" s="26" t="s">
        <v>48</v>
      </c>
      <c r="C20" s="16">
        <v>300</v>
      </c>
      <c r="D20" s="16">
        <v>192.3</v>
      </c>
      <c r="E20" s="16">
        <v>148.6</v>
      </c>
      <c r="F20" s="61">
        <f t="shared" si="0"/>
        <v>49.53333333333333</v>
      </c>
      <c r="G20" s="61">
        <f t="shared" si="1"/>
        <v>77.27509100364014</v>
      </c>
      <c r="H20" s="10">
        <v>54.5</v>
      </c>
    </row>
    <row r="21" spans="1:8" s="1" customFormat="1" ht="33">
      <c r="A21" s="14" t="s">
        <v>30</v>
      </c>
      <c r="B21" s="26" t="s">
        <v>117</v>
      </c>
      <c r="C21" s="16">
        <v>83459.1</v>
      </c>
      <c r="D21" s="16">
        <v>69683.9</v>
      </c>
      <c r="E21" s="16">
        <v>69323.8</v>
      </c>
      <c r="F21" s="61">
        <f t="shared" si="0"/>
        <v>83.06320101702511</v>
      </c>
      <c r="G21" s="61">
        <f t="shared" si="1"/>
        <v>99.48323787847696</v>
      </c>
      <c r="H21" s="10">
        <v>24193.1</v>
      </c>
    </row>
    <row r="22" spans="1:8" s="1" customFormat="1" ht="33">
      <c r="A22" s="17" t="s">
        <v>30</v>
      </c>
      <c r="B22" s="62" t="s">
        <v>157</v>
      </c>
      <c r="C22" s="18">
        <v>481.2</v>
      </c>
      <c r="D22" s="18">
        <v>130.8</v>
      </c>
      <c r="E22" s="18">
        <v>72.1</v>
      </c>
      <c r="F22" s="18">
        <f t="shared" si="0"/>
        <v>14.9833748960931</v>
      </c>
      <c r="G22" s="18">
        <f t="shared" si="1"/>
        <v>55.122324159021396</v>
      </c>
      <c r="H22" s="19">
        <v>39.5</v>
      </c>
    </row>
    <row r="23" spans="1:8" s="1" customFormat="1" ht="16.5">
      <c r="A23" s="14" t="s">
        <v>68</v>
      </c>
      <c r="B23" s="26" t="s">
        <v>69</v>
      </c>
      <c r="C23" s="11">
        <v>3306.9</v>
      </c>
      <c r="D23" s="11">
        <v>1933.9</v>
      </c>
      <c r="E23" s="11">
        <v>967.2</v>
      </c>
      <c r="F23" s="61">
        <f t="shared" si="0"/>
        <v>29.247936133538964</v>
      </c>
      <c r="G23" s="61">
        <f t="shared" si="1"/>
        <v>50.012927245462535</v>
      </c>
      <c r="H23" s="10">
        <v>3807.7</v>
      </c>
    </row>
    <row r="24" spans="1:8" s="1" customFormat="1" ht="33">
      <c r="A24" s="14" t="s">
        <v>54</v>
      </c>
      <c r="B24" s="26" t="s">
        <v>118</v>
      </c>
      <c r="C24" s="11">
        <v>10357.5</v>
      </c>
      <c r="D24" s="11">
        <v>4974.8</v>
      </c>
      <c r="E24" s="11">
        <v>3527.2</v>
      </c>
      <c r="F24" s="61">
        <f t="shared" si="0"/>
        <v>34.05454984310886</v>
      </c>
      <c r="G24" s="61">
        <f t="shared" si="1"/>
        <v>70.90134276754844</v>
      </c>
      <c r="H24" s="10">
        <v>6091.2</v>
      </c>
    </row>
    <row r="25" spans="1:8" s="1" customFormat="1" ht="16.5">
      <c r="A25" s="14" t="s">
        <v>82</v>
      </c>
      <c r="B25" s="26" t="s">
        <v>83</v>
      </c>
      <c r="C25" s="11">
        <v>1895.4</v>
      </c>
      <c r="D25" s="11">
        <v>194.9</v>
      </c>
      <c r="E25" s="11"/>
      <c r="F25" s="61">
        <f t="shared" si="0"/>
        <v>0</v>
      </c>
      <c r="G25" s="61">
        <f t="shared" si="1"/>
        <v>0</v>
      </c>
      <c r="H25" s="10" t="s">
        <v>151</v>
      </c>
    </row>
    <row r="26" spans="1:8" s="1" customFormat="1" ht="33">
      <c r="A26" s="14" t="s">
        <v>58</v>
      </c>
      <c r="B26" s="26" t="s">
        <v>119</v>
      </c>
      <c r="C26" s="11">
        <v>555</v>
      </c>
      <c r="D26" s="11">
        <v>41.3</v>
      </c>
      <c r="E26" s="11">
        <v>39.1</v>
      </c>
      <c r="F26" s="61">
        <f t="shared" si="0"/>
        <v>7.045045045045045</v>
      </c>
      <c r="G26" s="61">
        <f t="shared" si="1"/>
        <v>94.67312348668283</v>
      </c>
      <c r="H26" s="10">
        <v>699.9</v>
      </c>
    </row>
    <row r="27" spans="1:8" s="6" customFormat="1" ht="16.5">
      <c r="A27" s="21" t="s">
        <v>21</v>
      </c>
      <c r="B27" s="12" t="s">
        <v>6</v>
      </c>
      <c r="C27" s="22">
        <f>SUM(C28:C30)</f>
        <v>28251</v>
      </c>
      <c r="D27" s="22">
        <f>SUM(D28:D30)</f>
        <v>11068.5</v>
      </c>
      <c r="E27" s="22">
        <f>SUM(E28:E30)</f>
        <v>8284.3</v>
      </c>
      <c r="F27" s="22">
        <f t="shared" si="0"/>
        <v>29.32391773742522</v>
      </c>
      <c r="G27" s="22">
        <f t="shared" si="1"/>
        <v>74.84573338754122</v>
      </c>
      <c r="H27" s="13">
        <v>7877.8</v>
      </c>
    </row>
    <row r="28" spans="1:8" s="1" customFormat="1" ht="16.5">
      <c r="A28" s="14" t="s">
        <v>31</v>
      </c>
      <c r="B28" s="26" t="s">
        <v>12</v>
      </c>
      <c r="C28" s="16">
        <v>1111.8</v>
      </c>
      <c r="D28" s="16">
        <v>370</v>
      </c>
      <c r="E28" s="16">
        <v>278.4</v>
      </c>
      <c r="F28" s="61">
        <f t="shared" si="0"/>
        <v>25.04047490555855</v>
      </c>
      <c r="G28" s="61">
        <f t="shared" si="1"/>
        <v>75.24324324324324</v>
      </c>
      <c r="H28" s="10">
        <v>93.1</v>
      </c>
    </row>
    <row r="29" spans="1:8" s="1" customFormat="1" ht="16.5">
      <c r="A29" s="14" t="s">
        <v>32</v>
      </c>
      <c r="B29" s="26" t="s">
        <v>13</v>
      </c>
      <c r="C29" s="11">
        <v>4911.1</v>
      </c>
      <c r="D29" s="11">
        <v>1552.8</v>
      </c>
      <c r="E29" s="11">
        <v>604.1</v>
      </c>
      <c r="F29" s="61">
        <f t="shared" si="0"/>
        <v>12.300706562684532</v>
      </c>
      <c r="G29" s="61">
        <f t="shared" si="1"/>
        <v>38.90391550747038</v>
      </c>
      <c r="H29" s="10">
        <v>397.1</v>
      </c>
    </row>
    <row r="30" spans="1:8" s="1" customFormat="1" ht="16.5">
      <c r="A30" s="14" t="s">
        <v>60</v>
      </c>
      <c r="B30" s="26" t="s">
        <v>61</v>
      </c>
      <c r="C30" s="16">
        <v>22228.1</v>
      </c>
      <c r="D30" s="16">
        <v>9145.7</v>
      </c>
      <c r="E30" s="16">
        <v>7401.8</v>
      </c>
      <c r="F30" s="61">
        <f t="shared" si="0"/>
        <v>33.29929233717682</v>
      </c>
      <c r="G30" s="61">
        <f t="shared" si="1"/>
        <v>80.93202269919196</v>
      </c>
      <c r="H30" s="10">
        <v>7387.6</v>
      </c>
    </row>
    <row r="31" spans="1:8" s="6" customFormat="1" ht="16.5">
      <c r="A31" s="21" t="s">
        <v>17</v>
      </c>
      <c r="B31" s="12" t="s">
        <v>7</v>
      </c>
      <c r="C31" s="22">
        <f>SUM(C32:C36)</f>
        <v>228634.39999999997</v>
      </c>
      <c r="D31" s="22">
        <f>SUM(D32:D36)</f>
        <v>118861.8</v>
      </c>
      <c r="E31" s="22">
        <f>SUM(E32:E36)</f>
        <v>115909.90000000001</v>
      </c>
      <c r="F31" s="22">
        <f t="shared" si="0"/>
        <v>50.696614332751345</v>
      </c>
      <c r="G31" s="22">
        <f t="shared" si="1"/>
        <v>97.51652759759654</v>
      </c>
      <c r="H31" s="22">
        <v>124284.9</v>
      </c>
    </row>
    <row r="32" spans="1:8" s="1" customFormat="1" ht="16.5">
      <c r="A32" s="14" t="s">
        <v>10</v>
      </c>
      <c r="B32" s="26" t="s">
        <v>14</v>
      </c>
      <c r="C32" s="11">
        <v>80771.3</v>
      </c>
      <c r="D32" s="11">
        <v>43357</v>
      </c>
      <c r="E32" s="11">
        <v>42692</v>
      </c>
      <c r="F32" s="61">
        <f t="shared" si="0"/>
        <v>52.855407799552566</v>
      </c>
      <c r="G32" s="61">
        <f t="shared" si="1"/>
        <v>98.4662222939779</v>
      </c>
      <c r="H32" s="10">
        <v>42032.6</v>
      </c>
    </row>
    <row r="33" spans="1:8" s="1" customFormat="1" ht="16.5">
      <c r="A33" s="14" t="s">
        <v>33</v>
      </c>
      <c r="B33" s="26" t="s">
        <v>152</v>
      </c>
      <c r="C33" s="11">
        <v>101548</v>
      </c>
      <c r="D33" s="11">
        <v>51933.2</v>
      </c>
      <c r="E33" s="11">
        <v>51877.6</v>
      </c>
      <c r="F33" s="61">
        <f t="shared" si="0"/>
        <v>51.086776696734546</v>
      </c>
      <c r="G33" s="61">
        <f t="shared" si="1"/>
        <v>99.892939391372</v>
      </c>
      <c r="H33" s="10">
        <v>61749.9</v>
      </c>
    </row>
    <row r="34" spans="1:8" s="5" customFormat="1" ht="16.5">
      <c r="A34" s="14" t="s">
        <v>153</v>
      </c>
      <c r="B34" s="49" t="s">
        <v>154</v>
      </c>
      <c r="C34" s="50">
        <v>18878.4</v>
      </c>
      <c r="D34" s="50">
        <v>9433.8</v>
      </c>
      <c r="E34" s="50">
        <v>9433.8</v>
      </c>
      <c r="F34" s="61">
        <f t="shared" si="0"/>
        <v>49.971395881006856</v>
      </c>
      <c r="G34" s="61">
        <f t="shared" si="1"/>
        <v>100</v>
      </c>
      <c r="H34" s="48">
        <v>9162</v>
      </c>
    </row>
    <row r="35" spans="1:8" s="1" customFormat="1" ht="33">
      <c r="A35" s="14" t="s">
        <v>34</v>
      </c>
      <c r="B35" s="26" t="s">
        <v>64</v>
      </c>
      <c r="C35" s="11">
        <v>1992.3</v>
      </c>
      <c r="D35" s="11">
        <v>1061.5</v>
      </c>
      <c r="E35" s="11">
        <v>892.1</v>
      </c>
      <c r="F35" s="61">
        <f t="shared" si="0"/>
        <v>44.7773929629072</v>
      </c>
      <c r="G35" s="61">
        <f t="shared" si="1"/>
        <v>84.04145077720207</v>
      </c>
      <c r="H35" s="10">
        <v>1131</v>
      </c>
    </row>
    <row r="36" spans="1:8" s="1" customFormat="1" ht="33">
      <c r="A36" s="14" t="s">
        <v>35</v>
      </c>
      <c r="B36" s="26" t="s">
        <v>120</v>
      </c>
      <c r="C36" s="11">
        <v>25444.4</v>
      </c>
      <c r="D36" s="11">
        <v>13076.3</v>
      </c>
      <c r="E36" s="11">
        <v>11014.4</v>
      </c>
      <c r="F36" s="61">
        <f t="shared" si="0"/>
        <v>43.28811054691798</v>
      </c>
      <c r="G36" s="61">
        <f t="shared" si="1"/>
        <v>84.23177810236841</v>
      </c>
      <c r="H36" s="10">
        <v>10209.4</v>
      </c>
    </row>
    <row r="37" spans="1:8" s="6" customFormat="1" ht="16.5">
      <c r="A37" s="21" t="s">
        <v>16</v>
      </c>
      <c r="B37" s="12" t="s">
        <v>78</v>
      </c>
      <c r="C37" s="22">
        <f>SUM(C38:C39)</f>
        <v>74466.7</v>
      </c>
      <c r="D37" s="22">
        <f>SUM(D38:D39)</f>
        <v>31226.7</v>
      </c>
      <c r="E37" s="22">
        <f>SUM(E38:E39)</f>
        <v>27720.5</v>
      </c>
      <c r="F37" s="22">
        <f t="shared" si="0"/>
        <v>37.22536382033849</v>
      </c>
      <c r="G37" s="22">
        <f t="shared" si="1"/>
        <v>88.7717882453157</v>
      </c>
      <c r="H37" s="13">
        <v>25675.4</v>
      </c>
    </row>
    <row r="38" spans="1:8" s="3" customFormat="1" ht="16.5">
      <c r="A38" s="14" t="s">
        <v>11</v>
      </c>
      <c r="B38" s="26" t="s">
        <v>36</v>
      </c>
      <c r="C38" s="11">
        <v>62885.4</v>
      </c>
      <c r="D38" s="11">
        <v>25455.5</v>
      </c>
      <c r="E38" s="11">
        <v>22244.1</v>
      </c>
      <c r="F38" s="61">
        <f t="shared" si="0"/>
        <v>35.372439389747065</v>
      </c>
      <c r="G38" s="61">
        <f t="shared" si="1"/>
        <v>87.38425880458054</v>
      </c>
      <c r="H38" s="10">
        <v>21115</v>
      </c>
    </row>
    <row r="39" spans="1:8" s="1" customFormat="1" ht="33">
      <c r="A39" s="14" t="s">
        <v>40</v>
      </c>
      <c r="B39" s="15" t="s">
        <v>121</v>
      </c>
      <c r="C39" s="11">
        <v>11581.3</v>
      </c>
      <c r="D39" s="11">
        <v>5771.2</v>
      </c>
      <c r="E39" s="11">
        <v>5476.4</v>
      </c>
      <c r="F39" s="61">
        <f t="shared" si="0"/>
        <v>47.286574046091545</v>
      </c>
      <c r="G39" s="61">
        <f t="shared" si="1"/>
        <v>94.89187690601608</v>
      </c>
      <c r="H39" s="10">
        <v>4560.4</v>
      </c>
    </row>
    <row r="40" spans="1:8" s="6" customFormat="1" ht="16.5">
      <c r="A40" s="21" t="s">
        <v>37</v>
      </c>
      <c r="B40" s="12" t="s">
        <v>8</v>
      </c>
      <c r="C40" s="22">
        <f>SUM(C42+C43+C44+C41)</f>
        <v>11722.400000000001</v>
      </c>
      <c r="D40" s="22">
        <f>SUM(D42+D43+D44+D41)</f>
        <v>3240</v>
      </c>
      <c r="E40" s="22">
        <f>SUM(E42+E43+E44+E41)</f>
        <v>2756.7</v>
      </c>
      <c r="F40" s="22">
        <f t="shared" si="0"/>
        <v>23.51651538934006</v>
      </c>
      <c r="G40" s="22">
        <f t="shared" si="1"/>
        <v>85.08333333333333</v>
      </c>
      <c r="H40" s="13">
        <v>4890.4</v>
      </c>
    </row>
    <row r="41" spans="1:8" s="6" customFormat="1" ht="16.5">
      <c r="A41" s="14" t="s">
        <v>80</v>
      </c>
      <c r="B41" s="26" t="s">
        <v>107</v>
      </c>
      <c r="C41" s="11">
        <v>3696.7</v>
      </c>
      <c r="D41" s="11">
        <v>1663.5</v>
      </c>
      <c r="E41" s="11">
        <v>1610.1</v>
      </c>
      <c r="F41" s="61">
        <f t="shared" si="0"/>
        <v>43.55506262342089</v>
      </c>
      <c r="G41" s="61">
        <f t="shared" si="1"/>
        <v>96.78990081154193</v>
      </c>
      <c r="H41" s="10">
        <v>1542.5</v>
      </c>
    </row>
    <row r="42" spans="1:8" s="1" customFormat="1" ht="33">
      <c r="A42" s="14" t="s">
        <v>49</v>
      </c>
      <c r="B42" s="26" t="s">
        <v>122</v>
      </c>
      <c r="C42" s="11">
        <v>1543.3</v>
      </c>
      <c r="D42" s="11">
        <v>456</v>
      </c>
      <c r="E42" s="11">
        <v>213.8</v>
      </c>
      <c r="F42" s="61">
        <f t="shared" si="0"/>
        <v>13.85343095963196</v>
      </c>
      <c r="G42" s="61">
        <f t="shared" si="1"/>
        <v>46.885964912280706</v>
      </c>
      <c r="H42" s="10">
        <v>2411.5</v>
      </c>
    </row>
    <row r="43" spans="1:8" s="1" customFormat="1" ht="16.5">
      <c r="A43" s="14" t="s">
        <v>55</v>
      </c>
      <c r="B43" s="26" t="s">
        <v>62</v>
      </c>
      <c r="C43" s="11">
        <v>6129.1</v>
      </c>
      <c r="D43" s="11">
        <v>1024.7</v>
      </c>
      <c r="E43" s="11">
        <v>871.7</v>
      </c>
      <c r="F43" s="61">
        <f t="shared" si="0"/>
        <v>14.22231649018616</v>
      </c>
      <c r="G43" s="61">
        <f t="shared" si="1"/>
        <v>85.06880062457304</v>
      </c>
      <c r="H43" s="10">
        <v>858</v>
      </c>
    </row>
    <row r="44" spans="1:8" s="1" customFormat="1" ht="33">
      <c r="A44" s="14" t="s">
        <v>67</v>
      </c>
      <c r="B44" s="26" t="s">
        <v>123</v>
      </c>
      <c r="C44" s="11">
        <v>353.3</v>
      </c>
      <c r="D44" s="11">
        <v>95.8</v>
      </c>
      <c r="E44" s="11">
        <v>61.1</v>
      </c>
      <c r="F44" s="61">
        <f t="shared" si="0"/>
        <v>17.29408434757996</v>
      </c>
      <c r="G44" s="61">
        <f t="shared" si="1"/>
        <v>63.77870563674322</v>
      </c>
      <c r="H44" s="10">
        <v>78.4</v>
      </c>
    </row>
    <row r="45" spans="1:8" s="8" customFormat="1" ht="16.5">
      <c r="A45" s="21" t="s">
        <v>65</v>
      </c>
      <c r="B45" s="12" t="s">
        <v>59</v>
      </c>
      <c r="C45" s="22">
        <f>SUM(C46)</f>
        <v>52886.3</v>
      </c>
      <c r="D45" s="22">
        <f>SUM(D46)</f>
        <v>24746.7</v>
      </c>
      <c r="E45" s="22">
        <f>SUM(E46)</f>
        <v>24448.5</v>
      </c>
      <c r="F45" s="22">
        <f t="shared" si="0"/>
        <v>46.22841832383811</v>
      </c>
      <c r="G45" s="22">
        <f t="shared" si="1"/>
        <v>98.79499084726449</v>
      </c>
      <c r="H45" s="13">
        <v>24775.1</v>
      </c>
    </row>
    <row r="46" spans="1:8" s="1" customFormat="1" ht="16.5">
      <c r="A46" s="14" t="s">
        <v>71</v>
      </c>
      <c r="B46" s="26" t="s">
        <v>72</v>
      </c>
      <c r="C46" s="11">
        <v>52886.3</v>
      </c>
      <c r="D46" s="11">
        <v>24746.7</v>
      </c>
      <c r="E46" s="11">
        <v>24448.5</v>
      </c>
      <c r="F46" s="61">
        <f t="shared" si="0"/>
        <v>46.22841832383811</v>
      </c>
      <c r="G46" s="61">
        <f t="shared" si="1"/>
        <v>98.79499084726449</v>
      </c>
      <c r="H46" s="10">
        <v>24775.1</v>
      </c>
    </row>
    <row r="47" spans="1:8" s="8" customFormat="1" ht="33">
      <c r="A47" s="21" t="s">
        <v>73</v>
      </c>
      <c r="B47" s="12" t="s">
        <v>74</v>
      </c>
      <c r="C47" s="22">
        <f>SUM(C48:C49)</f>
        <v>5287.8</v>
      </c>
      <c r="D47" s="22">
        <f>SUM(D48:D49)</f>
        <v>2379.5</v>
      </c>
      <c r="E47" s="22">
        <f>SUM(E48:E49)</f>
        <v>2379.5</v>
      </c>
      <c r="F47" s="22">
        <f t="shared" si="0"/>
        <v>44.99981088543439</v>
      </c>
      <c r="G47" s="22">
        <f t="shared" si="1"/>
        <v>100</v>
      </c>
      <c r="H47" s="13">
        <v>2223</v>
      </c>
    </row>
    <row r="48" spans="1:8" s="1" customFormat="1" ht="16.5">
      <c r="A48" s="14" t="s">
        <v>75</v>
      </c>
      <c r="B48" s="26" t="s">
        <v>63</v>
      </c>
      <c r="C48" s="11">
        <v>2669.8</v>
      </c>
      <c r="D48" s="11">
        <v>1201.4</v>
      </c>
      <c r="E48" s="11">
        <v>1201.4</v>
      </c>
      <c r="F48" s="61">
        <f t="shared" si="0"/>
        <v>44.99962544010787</v>
      </c>
      <c r="G48" s="61">
        <f t="shared" si="1"/>
        <v>100</v>
      </c>
      <c r="H48" s="10">
        <v>1142.7</v>
      </c>
    </row>
    <row r="49" spans="1:8" s="1" customFormat="1" ht="33">
      <c r="A49" s="14" t="s">
        <v>76</v>
      </c>
      <c r="B49" s="26" t="s">
        <v>87</v>
      </c>
      <c r="C49" s="11">
        <v>2618</v>
      </c>
      <c r="D49" s="11">
        <v>1178.1</v>
      </c>
      <c r="E49" s="11">
        <v>1178.1</v>
      </c>
      <c r="F49" s="61">
        <f t="shared" si="0"/>
        <v>44.99999999999999</v>
      </c>
      <c r="G49" s="61">
        <f t="shared" si="1"/>
        <v>100</v>
      </c>
      <c r="H49" s="10">
        <v>1080.3</v>
      </c>
    </row>
    <row r="50" spans="1:8" s="1" customFormat="1" ht="72" customHeight="1">
      <c r="A50" s="21" t="s">
        <v>176</v>
      </c>
      <c r="B50" s="12" t="s">
        <v>177</v>
      </c>
      <c r="C50" s="22">
        <f>SUM(C51)</f>
        <v>11.2</v>
      </c>
      <c r="D50" s="22">
        <f>SUM(D51)</f>
        <v>5.6</v>
      </c>
      <c r="E50" s="22">
        <f>SUM(E51)</f>
        <v>5.6</v>
      </c>
      <c r="F50" s="22">
        <f t="shared" si="0"/>
        <v>50</v>
      </c>
      <c r="G50" s="22">
        <f t="shared" si="1"/>
        <v>100</v>
      </c>
      <c r="H50" s="22">
        <f>SUM(H51)</f>
        <v>0</v>
      </c>
    </row>
    <row r="51" spans="1:8" s="1" customFormat="1" ht="33">
      <c r="A51" s="14" t="s">
        <v>178</v>
      </c>
      <c r="B51" s="26" t="s">
        <v>179</v>
      </c>
      <c r="C51" s="11">
        <v>11.2</v>
      </c>
      <c r="D51" s="11">
        <v>5.6</v>
      </c>
      <c r="E51" s="11">
        <v>5.6</v>
      </c>
      <c r="F51" s="61">
        <f t="shared" si="0"/>
        <v>50</v>
      </c>
      <c r="G51" s="61">
        <f t="shared" si="1"/>
        <v>100</v>
      </c>
      <c r="H51" s="10"/>
    </row>
    <row r="52" spans="1:8" s="8" customFormat="1" ht="16.5">
      <c r="A52" s="21" t="s">
        <v>38</v>
      </c>
      <c r="B52" s="12" t="s">
        <v>39</v>
      </c>
      <c r="C52" s="22">
        <f>SUM(C5+C13+C15+C19+C27+C31+C37+C40+C45+C47+C50)</f>
        <v>573347.8</v>
      </c>
      <c r="D52" s="22">
        <f>SUM(D5+D13+D15+D19+D27+D31+D37+D40+D45+D47+D50)</f>
        <v>300861.3</v>
      </c>
      <c r="E52" s="22">
        <f>SUM(E5+E13+E15+E19+E27+E31+E37+E40+E45+E47+E50)</f>
        <v>285443.4</v>
      </c>
      <c r="F52" s="22">
        <f t="shared" si="0"/>
        <v>49.78538332230455</v>
      </c>
      <c r="G52" s="22">
        <f t="shared" si="1"/>
        <v>94.87541269016654</v>
      </c>
      <c r="H52" s="22">
        <v>251732.8</v>
      </c>
    </row>
    <row r="53" spans="1:8" s="4" customFormat="1" ht="16.5">
      <c r="A53" s="14" t="s">
        <v>20</v>
      </c>
      <c r="B53" s="26" t="s">
        <v>167</v>
      </c>
      <c r="C53" s="11">
        <v>97138</v>
      </c>
      <c r="D53" s="11">
        <v>45648.6</v>
      </c>
      <c r="E53" s="11">
        <v>44946.1</v>
      </c>
      <c r="F53" s="61">
        <f t="shared" si="0"/>
        <v>46.27035763552884</v>
      </c>
      <c r="G53" s="61">
        <f t="shared" si="1"/>
        <v>98.46106999995618</v>
      </c>
      <c r="H53" s="20">
        <v>29716.6</v>
      </c>
    </row>
    <row r="54" spans="1:8" s="3" customFormat="1" ht="16.5">
      <c r="A54" s="74" t="s">
        <v>9</v>
      </c>
      <c r="B54" s="74"/>
      <c r="C54" s="22">
        <f>C52</f>
        <v>573347.8</v>
      </c>
      <c r="D54" s="22">
        <f>D52</f>
        <v>300861.3</v>
      </c>
      <c r="E54" s="22">
        <f>E52</f>
        <v>285443.4</v>
      </c>
      <c r="F54" s="22">
        <f t="shared" si="0"/>
        <v>49.78538332230455</v>
      </c>
      <c r="G54" s="22">
        <f t="shared" si="1"/>
        <v>94.87541269016654</v>
      </c>
      <c r="H54" s="13">
        <f>H52</f>
        <v>251732.8</v>
      </c>
    </row>
    <row r="55" spans="1:8" s="7" customFormat="1" ht="17.25">
      <c r="A55" s="40" t="s">
        <v>41</v>
      </c>
      <c r="B55" s="23" t="s">
        <v>15</v>
      </c>
      <c r="C55" s="22">
        <f>SUM(Доходы!C42-Расходы!C54)</f>
        <v>-15914.599999999977</v>
      </c>
      <c r="D55" s="22">
        <f>SUM(Доходы!D42-Расходы!D54)</f>
        <v>19911.40000000008</v>
      </c>
      <c r="E55" s="22">
        <f>SUM(Доходы!E42-Расходы!E54)</f>
        <v>12504.5</v>
      </c>
      <c r="F55" s="22">
        <f t="shared" si="0"/>
        <v>-78.57250574943774</v>
      </c>
      <c r="G55" s="22">
        <f t="shared" si="1"/>
        <v>62.80070713259715</v>
      </c>
      <c r="H55" s="22">
        <f>SUM(Доходы!H42-Расходы!H54)</f>
        <v>5478.200000000012</v>
      </c>
    </row>
    <row r="56" spans="1:8" ht="33">
      <c r="A56" s="24" t="s">
        <v>50</v>
      </c>
      <c r="B56" s="25" t="s">
        <v>42</v>
      </c>
      <c r="C56" s="22">
        <f>SUM(-C55)</f>
        <v>15914.599999999977</v>
      </c>
      <c r="D56" s="22">
        <f>SUM(-D55)</f>
        <v>-19911.40000000008</v>
      </c>
      <c r="E56" s="22">
        <f>SUM(-E55)</f>
        <v>-12504.5</v>
      </c>
      <c r="F56" s="22">
        <f t="shared" si="0"/>
        <v>-78.57250574943774</v>
      </c>
      <c r="G56" s="22">
        <f t="shared" si="1"/>
        <v>62.80070713259715</v>
      </c>
      <c r="H56" s="22">
        <f>SUM(-H55)</f>
        <v>-5478.200000000012</v>
      </c>
    </row>
    <row r="57" spans="1:8" s="2" customFormat="1" ht="18.75">
      <c r="A57" s="9"/>
      <c r="B57" s="9"/>
      <c r="C57" s="9"/>
      <c r="D57" s="9"/>
      <c r="E57" s="9"/>
      <c r="F57" s="9"/>
      <c r="G57" s="9"/>
      <c r="H57" s="9"/>
    </row>
    <row r="58" spans="2:8" ht="12.75">
      <c r="B58"/>
      <c r="C58"/>
      <c r="D58"/>
      <c r="E58"/>
      <c r="F58"/>
      <c r="G58"/>
      <c r="H58"/>
    </row>
    <row r="59" spans="2:8" ht="12" customHeight="1">
      <c r="B59"/>
      <c r="C59"/>
      <c r="D59"/>
      <c r="E59"/>
      <c r="F59"/>
      <c r="G59"/>
      <c r="H59"/>
    </row>
  </sheetData>
  <sheetProtection/>
  <mergeCells count="12">
    <mergeCell ref="D3:D4"/>
    <mergeCell ref="F2:G2"/>
    <mergeCell ref="F3:F4"/>
    <mergeCell ref="G3:G4"/>
    <mergeCell ref="A54:B54"/>
    <mergeCell ref="A1:H1"/>
    <mergeCell ref="A2:A4"/>
    <mergeCell ref="B2:B4"/>
    <mergeCell ref="E2:E4"/>
    <mergeCell ref="H2:H4"/>
    <mergeCell ref="C2:D2"/>
    <mergeCell ref="C3:C4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2" manualBreakCount="2">
    <brk id="47" max="7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biud</dc:title>
  <dc:subject/>
  <dc:creator>AFR</dc:creator>
  <cp:keywords/>
  <dc:description/>
  <cp:lastModifiedBy>Демина</cp:lastModifiedBy>
  <cp:lastPrinted>2018-07-10T04:35:46Z</cp:lastPrinted>
  <dcterms:created xsi:type="dcterms:W3CDTF">2000-06-09T05:06:32Z</dcterms:created>
  <dcterms:modified xsi:type="dcterms:W3CDTF">2018-07-31T07:28:16Z</dcterms:modified>
  <cp:category/>
  <cp:version/>
  <cp:contentType/>
  <cp:contentStatus/>
</cp:coreProperties>
</file>