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800" windowWidth="11760" windowHeight="1740" activeTab="0"/>
  </bookViews>
  <sheets>
    <sheet name="Доходы" sheetId="1" r:id="rId1"/>
    <sheet name="Расходы" sheetId="2" r:id="rId2"/>
  </sheets>
  <definedNames>
    <definedName name="_xlnm.Print_Area" localSheetId="0">'Доходы'!$A$1:$H$43</definedName>
    <definedName name="_xlnm.Print_Area" localSheetId="1">'Расходы'!$A$1:$H$57</definedName>
  </definedNames>
  <calcPr fullCalcOnLoad="1"/>
</workbook>
</file>

<file path=xl/sharedStrings.xml><?xml version="1.0" encoding="utf-8"?>
<sst xmlns="http://schemas.openxmlformats.org/spreadsheetml/2006/main" count="198" uniqueCount="185">
  <si>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</si>
  <si>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</si>
  <si>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</si>
  <si>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</si>
  <si>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</si>
  <si>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</si>
  <si>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</si>
  <si>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</si>
  <si>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</si>
  <si>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</si>
  <si>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</si>
  <si>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</si>
  <si>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</si>
  <si>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</si>
  <si>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</si>
  <si>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</si>
  <si>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</si>
  <si>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</si>
  <si>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</si>
  <si>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</si>
  <si>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</si>
  <si>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</si>
  <si>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</si>
  <si>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</si>
  <si>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</si>
  <si>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</si>
  <si>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</si>
  <si>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</si>
  <si>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</si>
  <si>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</si>
  <si>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</si>
  <si>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</si>
  <si>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</si>
  <si>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</si>
  <si>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</si>
  <si>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</si>
  <si>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</si>
  <si>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</si>
  <si>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</si>
  <si>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</si>
  <si>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</si>
  <si>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</si>
  <si>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</si>
  <si>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</si>
  <si>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</si>
  <si>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</si>
  <si>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</si>
  <si>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</si>
  <si>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</si>
  <si>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</si>
  <si>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</si>
  <si>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</si>
  <si>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</si>
  <si>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</si>
  <si>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</si>
  <si>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</si>
  <si>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</si>
  <si>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 xml:space="preserve">% выполнения 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</si>
  <si>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</si>
  <si>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</si>
  <si>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</si>
  <si>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</si>
  <si>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</si>
  <si>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</si>
  <si>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</si>
  <si>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</si>
  <si>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</si>
  <si>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</si>
  <si>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1 0 0 6</t>
  </si>
  <si>
    <t>0 4 0 8</t>
  </si>
  <si>
    <t>Транспорт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</si>
  <si>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</si>
  <si>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</si>
  <si>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</si>
  <si>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</si>
  <si>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</si>
  <si>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</si>
  <si>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</si>
  <si>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</si>
  <si>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</si>
  <si>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0 4 0 6</t>
  </si>
  <si>
    <t>Водное хозяйство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</si>
  <si>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</si>
  <si>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</si>
  <si>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</si>
  <si>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</si>
  <si>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</si>
  <si>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</si>
  <si>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</si>
  <si>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</si>
  <si>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</si>
  <si>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Итого внутренних оборотов</t>
  </si>
  <si>
    <t>0 5 0 5</t>
  </si>
  <si>
    <t>Другие вопросы в области ЖКХ</t>
  </si>
  <si>
    <t xml:space="preserve">0 6 0 0 </t>
  </si>
  <si>
    <t>Охрана окружающей среды</t>
  </si>
  <si>
    <t>0 6 0 2</t>
  </si>
  <si>
    <t>Сбор,удаление отходов и очистка сточных вод</t>
  </si>
  <si>
    <t>0 1 0 5</t>
  </si>
  <si>
    <t>Судебная система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</si>
  <si>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</si>
  <si>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</si>
  <si>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</si>
  <si>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</si>
  <si>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</si>
  <si>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</si>
  <si>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</si>
  <si>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</si>
  <si>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</si>
  <si>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</si>
  <si>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</si>
  <si>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</si>
  <si>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</si>
  <si>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</si>
  <si>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</si>
  <si>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</si>
  <si>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</si>
  <si>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</si>
  <si>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</si>
  <si>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Налоги на товары (работы, услуги), реализуемые на территории РФ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</si>
  <si>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</si>
  <si>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</si>
  <si>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</si>
  <si>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</si>
  <si>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</si>
  <si>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</si>
  <si>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</si>
  <si>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</si>
  <si>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</si>
  <si>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</si>
  <si>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</si>
  <si>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</si>
  <si>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</si>
  <si>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</si>
  <si>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</si>
  <si>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</si>
  <si>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</si>
  <si>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</si>
  <si>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</si>
  <si>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</si>
  <si>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</si>
  <si>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</si>
  <si>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</si>
  <si>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</si>
  <si>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</si>
  <si>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</si>
  <si>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</si>
  <si>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</si>
  <si>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</si>
  <si>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</si>
  <si>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</si>
  <si>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</si>
  <si>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</si>
  <si>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</si>
  <si>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</si>
  <si>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</si>
  <si>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</si>
  <si>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</si>
  <si>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>2 19 00000 00 0000</t>
  </si>
  <si>
    <t>Тыс.руб.</t>
  </si>
  <si>
    <t>ДОХОДЫ</t>
  </si>
  <si>
    <t>Национальная безопасность и правоохранительная  деятельность</t>
  </si>
  <si>
    <t>на год</t>
  </si>
  <si>
    <t>на отчетный период</t>
  </si>
  <si>
    <t>План на 2017 год</t>
  </si>
  <si>
    <t>План на  2017 год</t>
  </si>
  <si>
    <t>% выполнения</t>
  </si>
  <si>
    <t>к годовому плану</t>
  </si>
  <si>
    <t xml:space="preserve">к отчетному периоду </t>
  </si>
  <si>
    <t>Выполнено в 2016 году</t>
  </si>
  <si>
    <t>-</t>
  </si>
  <si>
    <t xml:space="preserve">Общее образование </t>
  </si>
  <si>
    <t>0 7 0 3</t>
  </si>
  <si>
    <t>Дополнительное образование</t>
  </si>
  <si>
    <t xml:space="preserve">2 04 00000 00 0000 </t>
  </si>
  <si>
    <t>Безвозмездные поступления от негосударственных организаций</t>
  </si>
  <si>
    <t>в т.ч.финансовая поддержка сельхозтоваропроизводителей</t>
  </si>
  <si>
    <t xml:space="preserve">2 07 00000 00 0000 </t>
  </si>
  <si>
    <t>Прочие безвозмездные поступления</t>
  </si>
  <si>
    <t xml:space="preserve">2 02 10000 00 0000 </t>
  </si>
  <si>
    <t xml:space="preserve">2 02 20000 00 0000 </t>
  </si>
  <si>
    <t xml:space="preserve">2 02 30000 00 0000 </t>
  </si>
  <si>
    <t xml:space="preserve">2 02 40000 00 0000 </t>
  </si>
  <si>
    <t>Иные межбюджетные тансферты</t>
  </si>
  <si>
    <t xml:space="preserve">на 01.07.2017  года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</si>
</sst>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3" borderId="0" applyNumberFormat="0" applyBorder="0" applyAlignment="0" applyProtection="0"/>
    <xf numFmtId="0" fontId="48" fillId="7" borderId="0" applyNumberFormat="0" applyBorder="0" applyAlignment="0" applyProtection="0"/>
    <xf numFmtId="0" fontId="12" fillId="3" borderId="0" applyNumberFormat="0" applyBorder="0" applyAlignment="0" applyProtection="0"/>
    <xf numFmtId="0" fontId="48" fillId="8" borderId="0" applyNumberFormat="0" applyBorder="0" applyAlignment="0" applyProtection="0"/>
    <xf numFmtId="0" fontId="12" fillId="3" borderId="0" applyNumberFormat="0" applyBorder="0" applyAlignment="0" applyProtection="0"/>
    <xf numFmtId="0" fontId="48" fillId="9" borderId="0" applyNumberFormat="0" applyBorder="0" applyAlignment="0" applyProtection="0"/>
    <xf numFmtId="0" fontId="12" fillId="5" borderId="0" applyNumberFormat="0" applyBorder="0" applyAlignment="0" applyProtection="0"/>
    <xf numFmtId="0" fontId="48" fillId="10" borderId="0" applyNumberFormat="0" applyBorder="0" applyAlignment="0" applyProtection="0"/>
    <xf numFmtId="0" fontId="12" fillId="5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48" fillId="12" borderId="0" applyNumberFormat="0" applyBorder="0" applyAlignment="0" applyProtection="0"/>
    <xf numFmtId="0" fontId="12" fillId="5" borderId="0" applyNumberFormat="0" applyBorder="0" applyAlignment="0" applyProtection="0"/>
    <xf numFmtId="0" fontId="48" fillId="13" borderId="0" applyNumberFormat="0" applyBorder="0" applyAlignment="0" applyProtection="0"/>
    <xf numFmtId="0" fontId="12" fillId="5" borderId="0" applyNumberFormat="0" applyBorder="0" applyAlignment="0" applyProtection="0"/>
    <xf numFmtId="0" fontId="48" fillId="14" borderId="0" applyNumberFormat="0" applyBorder="0" applyAlignment="0" applyProtection="0"/>
    <xf numFmtId="0" fontId="12" fillId="5" borderId="0" applyNumberFormat="0" applyBorder="0" applyAlignment="0" applyProtection="0"/>
    <xf numFmtId="0" fontId="48" fillId="15" borderId="0" applyNumberFormat="0" applyBorder="0" applyAlignment="0" applyProtection="0"/>
    <xf numFmtId="0" fontId="12" fillId="5" borderId="0" applyNumberFormat="0" applyBorder="0" applyAlignment="0" applyProtection="0"/>
    <xf numFmtId="0" fontId="49" fillId="16" borderId="0" applyNumberFormat="0" applyBorder="0" applyAlignment="0" applyProtection="0"/>
    <xf numFmtId="0" fontId="27" fillId="17" borderId="0" applyNumberFormat="0" applyBorder="0" applyAlignment="0" applyProtection="0"/>
    <xf numFmtId="0" fontId="49" fillId="18" borderId="0" applyNumberFormat="0" applyBorder="0" applyAlignment="0" applyProtection="0"/>
    <xf numFmtId="0" fontId="27" fillId="5" borderId="0" applyNumberFormat="0" applyBorder="0" applyAlignment="0" applyProtection="0"/>
    <xf numFmtId="0" fontId="49" fillId="19" borderId="0" applyNumberFormat="0" applyBorder="0" applyAlignment="0" applyProtection="0"/>
    <xf numFmtId="0" fontId="27" fillId="5" borderId="0" applyNumberFormat="0" applyBorder="0" applyAlignment="0" applyProtection="0"/>
    <xf numFmtId="0" fontId="49" fillId="20" borderId="0" applyNumberFormat="0" applyBorder="0" applyAlignment="0" applyProtection="0"/>
    <xf numFmtId="0" fontId="27" fillId="5" borderId="0" applyNumberFormat="0" applyBorder="0" applyAlignment="0" applyProtection="0"/>
    <xf numFmtId="0" fontId="49" fillId="21" borderId="0" applyNumberFormat="0" applyBorder="0" applyAlignment="0" applyProtection="0"/>
    <xf numFmtId="0" fontId="27" fillId="17" borderId="0" applyNumberFormat="0" applyBorder="0" applyAlignment="0" applyProtection="0"/>
    <xf numFmtId="0" fontId="49" fillId="22" borderId="0" applyNumberFormat="0" applyBorder="0" applyAlignment="0" applyProtection="0"/>
    <xf numFmtId="0" fontId="27" fillId="5" borderId="0" applyNumberFormat="0" applyBorder="0" applyAlignment="0" applyProtection="0"/>
    <xf numFmtId="0" fontId="49" fillId="23" borderId="0" applyNumberFormat="0" applyBorder="0" applyAlignment="0" applyProtection="0"/>
    <xf numFmtId="0" fontId="27" fillId="17" borderId="0" applyNumberFormat="0" applyBorder="0" applyAlignment="0" applyProtection="0"/>
    <xf numFmtId="0" fontId="49" fillId="24" borderId="0" applyNumberFormat="0" applyBorder="0" applyAlignment="0" applyProtection="0"/>
    <xf numFmtId="0" fontId="27" fillId="25" borderId="0" applyNumberFormat="0" applyBorder="0" applyAlignment="0" applyProtection="0"/>
    <xf numFmtId="0" fontId="49" fillId="26" borderId="0" applyNumberFormat="0" applyBorder="0" applyAlignment="0" applyProtection="0"/>
    <xf numFmtId="0" fontId="27" fillId="27" borderId="0" applyNumberFormat="0" applyBorder="0" applyAlignment="0" applyProtection="0"/>
    <xf numFmtId="0" fontId="49" fillId="28" borderId="0" applyNumberFormat="0" applyBorder="0" applyAlignment="0" applyProtection="0"/>
    <xf numFmtId="0" fontId="27" fillId="29" borderId="0" applyNumberFormat="0" applyBorder="0" applyAlignment="0" applyProtection="0"/>
    <xf numFmtId="0" fontId="49" fillId="30" borderId="0" applyNumberFormat="0" applyBorder="0" applyAlignment="0" applyProtection="0"/>
    <xf numFmtId="0" fontId="27" fillId="17" borderId="0" applyNumberFormat="0" applyBorder="0" applyAlignment="0" applyProtection="0"/>
    <xf numFmtId="0" fontId="49" fillId="31" borderId="0" applyNumberFormat="0" applyBorder="0" applyAlignment="0" applyProtection="0"/>
    <xf numFmtId="0" fontId="27" fillId="25" borderId="0" applyNumberFormat="0" applyBorder="0" applyAlignment="0" applyProtection="0"/>
    <xf numFmtId="0" fontId="50" fillId="32" borderId="1" applyNumberFormat="0" applyAlignment="0" applyProtection="0"/>
    <xf numFmtId="0" fontId="20" fillId="5" borderId="2" applyNumberFormat="0" applyAlignment="0" applyProtection="0"/>
    <xf numFmtId="0" fontId="51" fillId="33" borderId="3" applyNumberFormat="0" applyAlignment="0" applyProtection="0"/>
    <xf numFmtId="0" fontId="21" fillId="3" borderId="4" applyNumberFormat="0" applyAlignment="0" applyProtection="0"/>
    <xf numFmtId="0" fontId="52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1" fillId="0" borderId="12" applyNumberFormat="0" applyFill="0" applyAlignment="0" applyProtection="0"/>
    <xf numFmtId="0" fontId="57" fillId="34" borderId="13" applyNumberFormat="0" applyAlignment="0" applyProtection="0"/>
    <xf numFmtId="0" fontId="24" fillId="29" borderId="14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18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2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8" borderId="0" applyNumberFormat="0" applyBorder="0" applyAlignment="0" applyProtection="0"/>
    <xf numFmtId="0" fontId="17" fillId="5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191" fontId="29" fillId="39" borderId="19" xfId="101" applyNumberFormat="1" applyFont="1" applyFill="1" applyBorder="1" applyAlignment="1">
      <alignment horizontal="center" vertical="center"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vertical="center" wrapText="1"/>
    </xf>
    <xf numFmtId="181" fontId="34" fillId="0" borderId="19" xfId="0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vertical="center"/>
    </xf>
    <xf numFmtId="181" fontId="34" fillId="0" borderId="19" xfId="0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186" fontId="33" fillId="39" borderId="19" xfId="101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49" fontId="31" fillId="40" borderId="19" xfId="0" applyNumberFormat="1" applyFont="1" applyFill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181" fontId="34" fillId="0" borderId="19" xfId="101" applyNumberFormat="1" applyFont="1" applyBorder="1" applyAlignment="1">
      <alignment horizontal="center" vertical="center"/>
    </xf>
    <xf numFmtId="181" fontId="33" fillId="39" borderId="19" xfId="101" applyNumberFormat="1" applyFont="1" applyFill="1" applyBorder="1" applyAlignment="1">
      <alignment horizontal="center" vertical="center"/>
    </xf>
    <xf numFmtId="186" fontId="30" fillId="39" borderId="19" xfId="101" applyNumberFormat="1" applyFont="1" applyFill="1" applyBorder="1" applyAlignment="1">
      <alignment vertical="center"/>
    </xf>
    <xf numFmtId="186" fontId="30" fillId="40" borderId="19" xfId="101" applyNumberFormat="1" applyFont="1" applyFill="1" applyBorder="1" applyAlignment="1">
      <alignment horizontal="center" vertical="center"/>
    </xf>
    <xf numFmtId="186" fontId="29" fillId="40" borderId="19" xfId="101" applyNumberFormat="1" applyFont="1" applyFill="1" applyBorder="1" applyAlignment="1">
      <alignment vertical="center"/>
    </xf>
    <xf numFmtId="49" fontId="30" fillId="40" borderId="19" xfId="0" applyNumberFormat="1" applyFont="1" applyFill="1" applyBorder="1" applyAlignment="1">
      <alignment vertical="center" wrapText="1"/>
    </xf>
    <xf numFmtId="186" fontId="30" fillId="0" borderId="19" xfId="101" applyNumberFormat="1" applyFont="1" applyFill="1" applyBorder="1" applyAlignment="1">
      <alignment vertical="center"/>
    </xf>
    <xf numFmtId="186" fontId="31" fillId="0" borderId="19" xfId="101" applyNumberFormat="1" applyFont="1" applyBorder="1" applyAlignment="1">
      <alignment vertical="center"/>
    </xf>
    <xf numFmtId="0" fontId="37" fillId="39" borderId="20" xfId="0" applyFont="1" applyFill="1" applyBorder="1" applyAlignment="1">
      <alignment horizontal="left" vertical="center"/>
    </xf>
    <xf numFmtId="0" fontId="37" fillId="39" borderId="21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4" fillId="0" borderId="22" xfId="0" applyFont="1" applyBorder="1" applyAlignment="1">
      <alignment horizontal="right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49" fontId="33" fillId="0" borderId="28" xfId="0" applyNumberFormat="1" applyFont="1" applyBorder="1" applyAlignment="1">
      <alignment horizontal="center" vertical="center" wrapText="1"/>
    </xf>
    <xf numFmtId="49" fontId="33" fillId="0" borderId="29" xfId="0" applyNumberFormat="1" applyFont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33" fillId="0" borderId="27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24.375" style="0" customWidth="1"/>
    <col min="2" max="2" width="41.375" style="0" customWidth="1"/>
    <col min="3" max="3" width="11.875" style="0" customWidth="1"/>
    <col min="4" max="4" width="12.375" style="0" customWidth="1"/>
    <col min="5" max="5" width="13.875" style="0" customWidth="1"/>
    <col min="6" max="6" width="11.25390625" style="0" customWidth="1"/>
    <col min="7" max="7" width="13.25390625" style="0" customWidth="1"/>
    <col min="8" max="8" width="13.875" style="0" customWidth="1"/>
    <col min="9" max="9" width="16.00390625" style="0" customWidth="1"/>
    <col min="10" max="10" width="10.625" style="0" customWidth="1"/>
    <col min="11" max="11" width="12.125" style="0" customWidth="1"/>
  </cols>
  <sheetData>
    <row r="1" spans="1:9" ht="16.5">
      <c r="A1" s="64" t="s">
        <v>100</v>
      </c>
      <c r="B1" s="64"/>
      <c r="C1" s="64"/>
      <c r="D1" s="64"/>
      <c r="E1" s="64"/>
      <c r="F1" s="64"/>
      <c r="G1" s="64"/>
      <c r="H1" s="64"/>
      <c r="I1" s="47"/>
    </row>
    <row r="2" spans="1:9" ht="16.5">
      <c r="A2" s="64" t="s">
        <v>101</v>
      </c>
      <c r="B2" s="64"/>
      <c r="C2" s="64"/>
      <c r="D2" s="64"/>
      <c r="E2" s="64"/>
      <c r="F2" s="64"/>
      <c r="G2" s="64"/>
      <c r="H2" s="64"/>
      <c r="I2" s="47"/>
    </row>
    <row r="3" spans="1:9" ht="16.5">
      <c r="A3" s="64" t="s">
        <v>184</v>
      </c>
      <c r="B3" s="64"/>
      <c r="C3" s="64"/>
      <c r="D3" s="64"/>
      <c r="E3" s="64"/>
      <c r="F3" s="64"/>
      <c r="G3" s="64"/>
      <c r="H3" s="64"/>
      <c r="I3" s="29"/>
    </row>
    <row r="4" spans="1:9" ht="16.5">
      <c r="A4" s="29"/>
      <c r="B4" s="29"/>
      <c r="C4" s="29"/>
      <c r="D4" s="29"/>
      <c r="E4" s="29"/>
      <c r="F4" s="29"/>
      <c r="G4" s="29"/>
      <c r="H4" s="29"/>
      <c r="I4" s="29"/>
    </row>
    <row r="5" spans="1:9" ht="16.5">
      <c r="A5" s="29"/>
      <c r="B5" s="29"/>
      <c r="C5" s="29"/>
      <c r="D5" s="29"/>
      <c r="E5" s="29"/>
      <c r="F5" s="29"/>
      <c r="G5" s="29"/>
      <c r="H5" s="29"/>
      <c r="I5" s="29"/>
    </row>
    <row r="6" spans="1:9" ht="16.5">
      <c r="A6" s="64" t="s">
        <v>160</v>
      </c>
      <c r="B6" s="64"/>
      <c r="C6" s="64"/>
      <c r="D6" s="64"/>
      <c r="E6" s="64"/>
      <c r="F6" s="64"/>
      <c r="G6" s="64"/>
      <c r="H6" s="64"/>
      <c r="I6" s="29"/>
    </row>
    <row r="7" spans="1:9" ht="16.5">
      <c r="A7" s="29"/>
      <c r="B7" s="29"/>
      <c r="C7" s="29"/>
      <c r="D7" s="29"/>
      <c r="E7" s="29"/>
      <c r="F7" s="29"/>
      <c r="G7" s="29"/>
      <c r="H7" s="29"/>
      <c r="I7" s="29"/>
    </row>
    <row r="8" spans="1:8" ht="15.75">
      <c r="A8" s="65" t="s">
        <v>159</v>
      </c>
      <c r="B8" s="65"/>
      <c r="C8" s="65"/>
      <c r="D8" s="65"/>
      <c r="E8" s="65"/>
      <c r="F8" s="65"/>
      <c r="G8" s="65"/>
      <c r="H8" s="65"/>
    </row>
    <row r="9" spans="1:8" ht="15.75" customHeight="1">
      <c r="A9" s="68" t="s">
        <v>103</v>
      </c>
      <c r="B9" s="68" t="s">
        <v>56</v>
      </c>
      <c r="C9" s="71" t="s">
        <v>165</v>
      </c>
      <c r="D9" s="72"/>
      <c r="E9" s="68" t="s">
        <v>87</v>
      </c>
      <c r="F9" s="71" t="s">
        <v>166</v>
      </c>
      <c r="G9" s="72"/>
      <c r="H9" s="68" t="s">
        <v>169</v>
      </c>
    </row>
    <row r="10" spans="1:8" ht="20.25" customHeight="1">
      <c r="A10" s="69"/>
      <c r="B10" s="69"/>
      <c r="C10" s="73" t="s">
        <v>162</v>
      </c>
      <c r="D10" s="75" t="s">
        <v>163</v>
      </c>
      <c r="E10" s="69"/>
      <c r="F10" s="68" t="s">
        <v>167</v>
      </c>
      <c r="G10" s="66" t="s">
        <v>168</v>
      </c>
      <c r="H10" s="69"/>
    </row>
    <row r="11" spans="1:8" ht="47.25" customHeight="1">
      <c r="A11" s="70"/>
      <c r="B11" s="70"/>
      <c r="C11" s="74"/>
      <c r="D11" s="76"/>
      <c r="E11" s="70"/>
      <c r="F11" s="70"/>
      <c r="G11" s="67"/>
      <c r="H11" s="70"/>
    </row>
    <row r="12" spans="1:8" ht="15.75">
      <c r="A12" s="50" t="s">
        <v>136</v>
      </c>
      <c r="B12" s="30" t="s">
        <v>104</v>
      </c>
      <c r="C12" s="31">
        <f>SUM(C13+C14+C15+C19+C22+C23+C27+C28+C29+C30+C31)</f>
        <v>108684.89999999998</v>
      </c>
      <c r="D12" s="31">
        <f>SUM(D13+D14+D15+D19+D22+D23+D27+D28+D29+D30+D31)</f>
        <v>46903.600000000006</v>
      </c>
      <c r="E12" s="31">
        <f>SUM(E13+E14+E15+E19+E22+E23+E27+E28+E29+E30+E31)</f>
        <v>50828.1</v>
      </c>
      <c r="F12" s="31">
        <f>SUM(E12/C12*100)</f>
        <v>46.76647814001762</v>
      </c>
      <c r="G12" s="32">
        <f>SUM(E12/D12*100)</f>
        <v>108.36716158247978</v>
      </c>
      <c r="H12" s="33">
        <v>49196.7</v>
      </c>
    </row>
    <row r="13" spans="1:8" ht="15.75">
      <c r="A13" s="51" t="s">
        <v>137</v>
      </c>
      <c r="B13" s="30" t="s">
        <v>18</v>
      </c>
      <c r="C13" s="34">
        <v>78154.4</v>
      </c>
      <c r="D13" s="34">
        <v>33590.6</v>
      </c>
      <c r="E13" s="33">
        <v>34767.7</v>
      </c>
      <c r="F13" s="31">
        <f aca="true" t="shared" si="0" ref="F13:F43">SUM(E13/C13*100)</f>
        <v>44.485915060444455</v>
      </c>
      <c r="G13" s="32">
        <f aca="true" t="shared" si="1" ref="G13:G43">SUM(E13/D13*100)</f>
        <v>103.50425416634414</v>
      </c>
      <c r="H13" s="33">
        <v>33797</v>
      </c>
    </row>
    <row r="14" spans="1:8" ht="31.5">
      <c r="A14" s="52" t="s">
        <v>138</v>
      </c>
      <c r="B14" s="30" t="s">
        <v>119</v>
      </c>
      <c r="C14" s="35">
        <v>7432.9</v>
      </c>
      <c r="D14" s="35">
        <v>3389.8</v>
      </c>
      <c r="E14" s="33">
        <v>3745</v>
      </c>
      <c r="F14" s="31">
        <f t="shared" si="0"/>
        <v>50.384103109149855</v>
      </c>
      <c r="G14" s="32">
        <f t="shared" si="1"/>
        <v>110.47849430644877</v>
      </c>
      <c r="H14" s="33">
        <v>4522.6</v>
      </c>
    </row>
    <row r="15" spans="1:8" ht="15.75">
      <c r="A15" s="52" t="s">
        <v>139</v>
      </c>
      <c r="B15" s="30" t="s">
        <v>44</v>
      </c>
      <c r="C15" s="33">
        <f>SUM(C16:C18)</f>
        <v>6379.5</v>
      </c>
      <c r="D15" s="33">
        <f>SUM(D16:D18)</f>
        <v>3210.7</v>
      </c>
      <c r="E15" s="33">
        <f>SUM(E16:E18)</f>
        <v>2995.9999999999995</v>
      </c>
      <c r="F15" s="31">
        <f t="shared" si="0"/>
        <v>46.96292812916372</v>
      </c>
      <c r="G15" s="32">
        <f t="shared" si="1"/>
        <v>93.31298470738467</v>
      </c>
      <c r="H15" s="33">
        <v>3411.9</v>
      </c>
    </row>
    <row r="16" spans="1:8" ht="31.5">
      <c r="A16" s="53" t="s">
        <v>140</v>
      </c>
      <c r="B16" s="36" t="s">
        <v>105</v>
      </c>
      <c r="C16" s="37">
        <v>6198.4</v>
      </c>
      <c r="D16" s="37">
        <v>3096</v>
      </c>
      <c r="E16" s="38">
        <v>2789.7</v>
      </c>
      <c r="F16" s="54">
        <f t="shared" si="0"/>
        <v>45.00677594217863</v>
      </c>
      <c r="G16" s="39">
        <f t="shared" si="1"/>
        <v>90.10658914728683</v>
      </c>
      <c r="H16" s="38">
        <v>3072.3</v>
      </c>
    </row>
    <row r="17" spans="1:8" ht="15.75">
      <c r="A17" s="53" t="s">
        <v>141</v>
      </c>
      <c r="B17" s="36" t="s">
        <v>22</v>
      </c>
      <c r="C17" s="37">
        <v>139.1</v>
      </c>
      <c r="D17" s="37">
        <v>100.7</v>
      </c>
      <c r="E17" s="38">
        <v>186.2</v>
      </c>
      <c r="F17" s="54">
        <f t="shared" si="0"/>
        <v>133.8605319913731</v>
      </c>
      <c r="G17" s="39">
        <f t="shared" si="1"/>
        <v>184.90566037735846</v>
      </c>
      <c r="H17" s="38">
        <v>328.8</v>
      </c>
    </row>
    <row r="18" spans="1:8" ht="47.25">
      <c r="A18" s="53" t="s">
        <v>142</v>
      </c>
      <c r="B18" s="36" t="s">
        <v>106</v>
      </c>
      <c r="C18" s="37">
        <v>42</v>
      </c>
      <c r="D18" s="37">
        <v>14</v>
      </c>
      <c r="E18" s="38">
        <v>20.1</v>
      </c>
      <c r="F18" s="54">
        <f t="shared" si="0"/>
        <v>47.85714285714286</v>
      </c>
      <c r="G18" s="39">
        <f t="shared" si="1"/>
        <v>143.57142857142858</v>
      </c>
      <c r="H18" s="38">
        <v>10.8</v>
      </c>
    </row>
    <row r="19" spans="1:8" ht="15.75">
      <c r="A19" s="52" t="s">
        <v>143</v>
      </c>
      <c r="B19" s="30" t="s">
        <v>0</v>
      </c>
      <c r="C19" s="33">
        <f>SUM(C20:C21)</f>
        <v>7943.900000000001</v>
      </c>
      <c r="D19" s="33">
        <f>SUM(D20:D21)</f>
        <v>2567</v>
      </c>
      <c r="E19" s="33">
        <f>SUM(E20:E21)</f>
        <v>2631.2999999999997</v>
      </c>
      <c r="F19" s="31">
        <f t="shared" si="0"/>
        <v>33.123528745326595</v>
      </c>
      <c r="G19" s="32">
        <f t="shared" si="1"/>
        <v>102.50486949746784</v>
      </c>
      <c r="H19" s="33">
        <v>2527</v>
      </c>
    </row>
    <row r="20" spans="1:8" ht="15.75">
      <c r="A20" s="53" t="s">
        <v>144</v>
      </c>
      <c r="B20" s="36" t="s">
        <v>107</v>
      </c>
      <c r="C20" s="37">
        <v>1172.8</v>
      </c>
      <c r="D20" s="37">
        <v>87</v>
      </c>
      <c r="E20" s="38">
        <v>99.2</v>
      </c>
      <c r="F20" s="54">
        <f t="shared" si="0"/>
        <v>8.458390177353344</v>
      </c>
      <c r="G20" s="39">
        <f t="shared" si="1"/>
        <v>114.02298850574712</v>
      </c>
      <c r="H20" s="38">
        <v>62</v>
      </c>
    </row>
    <row r="21" spans="1:8" ht="15.75">
      <c r="A21" s="53" t="s">
        <v>145</v>
      </c>
      <c r="B21" s="36" t="s">
        <v>1</v>
      </c>
      <c r="C21" s="37">
        <v>6771.1</v>
      </c>
      <c r="D21" s="37">
        <v>2480</v>
      </c>
      <c r="E21" s="38">
        <v>2532.1</v>
      </c>
      <c r="F21" s="54">
        <f t="shared" si="0"/>
        <v>37.39569641564886</v>
      </c>
      <c r="G21" s="39">
        <f t="shared" si="1"/>
        <v>102.1008064516129</v>
      </c>
      <c r="H21" s="38">
        <v>2465</v>
      </c>
    </row>
    <row r="22" spans="1:8" ht="15.75">
      <c r="A22" s="52" t="s">
        <v>146</v>
      </c>
      <c r="B22" s="30" t="s">
        <v>2</v>
      </c>
      <c r="C22" s="34">
        <v>1218.5</v>
      </c>
      <c r="D22" s="34">
        <v>406.3</v>
      </c>
      <c r="E22" s="33">
        <v>534.9</v>
      </c>
      <c r="F22" s="31">
        <f t="shared" si="0"/>
        <v>43.89823553549446</v>
      </c>
      <c r="G22" s="32">
        <f t="shared" si="1"/>
        <v>131.65148904750183</v>
      </c>
      <c r="H22" s="33">
        <v>521.2</v>
      </c>
    </row>
    <row r="23" spans="1:8" ht="47.25">
      <c r="A23" s="52" t="s">
        <v>147</v>
      </c>
      <c r="B23" s="30" t="s">
        <v>118</v>
      </c>
      <c r="C23" s="33">
        <f>SUM(C24:C26)</f>
        <v>4423.2</v>
      </c>
      <c r="D23" s="33">
        <f>SUM(D24:D26)</f>
        <v>2128</v>
      </c>
      <c r="E23" s="33">
        <f>SUM(E24:E26)</f>
        <v>2255.2000000000003</v>
      </c>
      <c r="F23" s="31">
        <f t="shared" si="0"/>
        <v>50.98571170193525</v>
      </c>
      <c r="G23" s="32">
        <f t="shared" si="1"/>
        <v>105.97744360902257</v>
      </c>
      <c r="H23" s="33">
        <v>2050.9</v>
      </c>
    </row>
    <row r="24" spans="1:8" ht="15.75">
      <c r="A24" s="53" t="s">
        <v>148</v>
      </c>
      <c r="B24" s="36" t="s">
        <v>23</v>
      </c>
      <c r="C24" s="37">
        <v>3070.1</v>
      </c>
      <c r="D24" s="37">
        <v>1500</v>
      </c>
      <c r="E24" s="38">
        <v>1518.2</v>
      </c>
      <c r="F24" s="54">
        <f t="shared" si="0"/>
        <v>49.45115794273802</v>
      </c>
      <c r="G24" s="39">
        <f t="shared" si="1"/>
        <v>101.21333333333334</v>
      </c>
      <c r="H24" s="38">
        <v>1384.1</v>
      </c>
    </row>
    <row r="25" spans="1:8" ht="15.75">
      <c r="A25" s="53" t="s">
        <v>149</v>
      </c>
      <c r="B25" s="36" t="s">
        <v>19</v>
      </c>
      <c r="C25" s="37">
        <v>1334.3</v>
      </c>
      <c r="D25" s="37">
        <v>619</v>
      </c>
      <c r="E25" s="38">
        <v>727.2</v>
      </c>
      <c r="F25" s="54">
        <f t="shared" si="0"/>
        <v>54.500487146818564</v>
      </c>
      <c r="G25" s="39">
        <f t="shared" si="1"/>
        <v>117.47980613893377</v>
      </c>
      <c r="H25" s="38">
        <v>652.9</v>
      </c>
    </row>
    <row r="26" spans="1:8" ht="63">
      <c r="A26" s="53" t="s">
        <v>150</v>
      </c>
      <c r="B26" s="36" t="s">
        <v>120</v>
      </c>
      <c r="C26" s="37">
        <v>18.8</v>
      </c>
      <c r="D26" s="37">
        <v>9</v>
      </c>
      <c r="E26" s="38">
        <v>9.8</v>
      </c>
      <c r="F26" s="54">
        <f t="shared" si="0"/>
        <v>52.12765957446809</v>
      </c>
      <c r="G26" s="39">
        <f t="shared" si="1"/>
        <v>108.8888888888889</v>
      </c>
      <c r="H26" s="38">
        <v>13.9</v>
      </c>
    </row>
    <row r="27" spans="1:8" ht="31.5">
      <c r="A27" s="52" t="s">
        <v>151</v>
      </c>
      <c r="B27" s="30" t="s">
        <v>108</v>
      </c>
      <c r="C27" s="34">
        <v>579.1</v>
      </c>
      <c r="D27" s="34">
        <v>347.5</v>
      </c>
      <c r="E27" s="33">
        <v>186.3</v>
      </c>
      <c r="F27" s="31">
        <f t="shared" si="0"/>
        <v>32.170609566568814</v>
      </c>
      <c r="G27" s="32">
        <f t="shared" si="1"/>
        <v>53.61151079136691</v>
      </c>
      <c r="H27" s="33">
        <v>209.3</v>
      </c>
    </row>
    <row r="28" spans="1:8" ht="47.25">
      <c r="A28" s="52" t="s">
        <v>152</v>
      </c>
      <c r="B28" s="30" t="s">
        <v>109</v>
      </c>
      <c r="C28" s="34">
        <v>1067.9</v>
      </c>
      <c r="D28" s="34">
        <v>525.9</v>
      </c>
      <c r="E28" s="33">
        <v>533.1</v>
      </c>
      <c r="F28" s="31">
        <f t="shared" si="0"/>
        <v>49.920404532259575</v>
      </c>
      <c r="G28" s="32">
        <f t="shared" si="1"/>
        <v>101.36908157444383</v>
      </c>
      <c r="H28" s="33">
        <v>619.4</v>
      </c>
    </row>
    <row r="29" spans="1:8" ht="31.5">
      <c r="A29" s="52" t="s">
        <v>153</v>
      </c>
      <c r="B29" s="30" t="s">
        <v>110</v>
      </c>
      <c r="C29" s="34">
        <v>750</v>
      </c>
      <c r="D29" s="34">
        <v>372</v>
      </c>
      <c r="E29" s="33">
        <v>2919.4</v>
      </c>
      <c r="F29" s="31">
        <f t="shared" si="0"/>
        <v>389.2533333333334</v>
      </c>
      <c r="G29" s="32">
        <f t="shared" si="1"/>
        <v>784.7849462365591</v>
      </c>
      <c r="H29" s="33">
        <v>1249.9</v>
      </c>
    </row>
    <row r="30" spans="1:8" ht="31.5">
      <c r="A30" s="52" t="s">
        <v>154</v>
      </c>
      <c r="B30" s="30" t="s">
        <v>111</v>
      </c>
      <c r="C30" s="34">
        <v>409</v>
      </c>
      <c r="D30" s="34">
        <v>204</v>
      </c>
      <c r="E30" s="33">
        <v>127.6</v>
      </c>
      <c r="F30" s="31">
        <f t="shared" si="0"/>
        <v>31.198044009779952</v>
      </c>
      <c r="G30" s="32">
        <f t="shared" si="1"/>
        <v>62.549019607843135</v>
      </c>
      <c r="H30" s="33">
        <v>175.2</v>
      </c>
    </row>
    <row r="31" spans="1:8" ht="15.75">
      <c r="A31" s="52" t="s">
        <v>155</v>
      </c>
      <c r="B31" s="30" t="s">
        <v>3</v>
      </c>
      <c r="C31" s="34">
        <v>326.5</v>
      </c>
      <c r="D31" s="34">
        <v>161.8</v>
      </c>
      <c r="E31" s="33">
        <v>131.6</v>
      </c>
      <c r="F31" s="31">
        <f t="shared" si="0"/>
        <v>40.3062787136294</v>
      </c>
      <c r="G31" s="32">
        <f t="shared" si="1"/>
        <v>81.33498145859083</v>
      </c>
      <c r="H31" s="33">
        <v>112.3</v>
      </c>
    </row>
    <row r="32" spans="1:8" ht="15.75">
      <c r="A32" s="52" t="s">
        <v>156</v>
      </c>
      <c r="B32" s="30" t="s">
        <v>113</v>
      </c>
      <c r="C32" s="34">
        <f>SUM(C33+C40+C38+C39)</f>
        <v>394074.3</v>
      </c>
      <c r="D32" s="34">
        <f>SUM(D33+D40+D38+D39)</f>
        <v>223140.3</v>
      </c>
      <c r="E32" s="34">
        <f>SUM(E33+E40+E38+E39)</f>
        <v>206382.89999999997</v>
      </c>
      <c r="F32" s="31">
        <f t="shared" si="0"/>
        <v>52.37157053885523</v>
      </c>
      <c r="G32" s="32">
        <f t="shared" si="1"/>
        <v>92.49019563028283</v>
      </c>
      <c r="H32" s="40">
        <v>186881.8</v>
      </c>
    </row>
    <row r="33" spans="1:8" ht="47.25">
      <c r="A33" s="52" t="s">
        <v>157</v>
      </c>
      <c r="B33" s="30" t="s">
        <v>112</v>
      </c>
      <c r="C33" s="34">
        <f>SUM(C34:C37)</f>
        <v>392711.3</v>
      </c>
      <c r="D33" s="34">
        <f>SUM(D34:D37)</f>
        <v>221777.3</v>
      </c>
      <c r="E33" s="34">
        <f>SUM(E34:E37)</f>
        <v>206650.09999999998</v>
      </c>
      <c r="F33" s="31">
        <f t="shared" si="0"/>
        <v>52.62137860560671</v>
      </c>
      <c r="G33" s="32">
        <f t="shared" si="1"/>
        <v>93.17910354215692</v>
      </c>
      <c r="H33" s="40">
        <v>187259.4</v>
      </c>
    </row>
    <row r="34" spans="1:8" ht="31.5">
      <c r="A34" s="53" t="s">
        <v>179</v>
      </c>
      <c r="B34" s="36" t="s">
        <v>114</v>
      </c>
      <c r="C34" s="41">
        <v>130268.8</v>
      </c>
      <c r="D34" s="41">
        <v>61877.7</v>
      </c>
      <c r="E34" s="42">
        <v>61877.7</v>
      </c>
      <c r="F34" s="54">
        <f t="shared" si="0"/>
        <v>47.50001535287037</v>
      </c>
      <c r="G34" s="39">
        <f t="shared" si="1"/>
        <v>100</v>
      </c>
      <c r="H34" s="42">
        <v>59837.2</v>
      </c>
    </row>
    <row r="35" spans="1:8" ht="31.5">
      <c r="A35" s="53" t="s">
        <v>180</v>
      </c>
      <c r="B35" s="36" t="s">
        <v>115</v>
      </c>
      <c r="C35" s="41">
        <v>42872.7</v>
      </c>
      <c r="D35" s="41">
        <v>25594.2</v>
      </c>
      <c r="E35" s="42">
        <v>22171.2</v>
      </c>
      <c r="F35" s="54">
        <f t="shared" si="0"/>
        <v>51.71402780790574</v>
      </c>
      <c r="G35" s="39">
        <f t="shared" si="1"/>
        <v>86.62587617507091</v>
      </c>
      <c r="H35" s="42">
        <v>24142.5</v>
      </c>
    </row>
    <row r="36" spans="1:8" ht="31.5">
      <c r="A36" s="53" t="s">
        <v>181</v>
      </c>
      <c r="B36" s="36" t="s">
        <v>116</v>
      </c>
      <c r="C36" s="41">
        <v>219529.8</v>
      </c>
      <c r="D36" s="41">
        <v>134265.4</v>
      </c>
      <c r="E36" s="42">
        <v>122561.2</v>
      </c>
      <c r="F36" s="54">
        <f t="shared" si="0"/>
        <v>55.828958073118095</v>
      </c>
      <c r="G36" s="39">
        <f t="shared" si="1"/>
        <v>91.28278767277348</v>
      </c>
      <c r="H36" s="42">
        <v>101132.7</v>
      </c>
    </row>
    <row r="37" spans="1:8" ht="15.75">
      <c r="A37" s="53" t="s">
        <v>182</v>
      </c>
      <c r="B37" s="36" t="s">
        <v>183</v>
      </c>
      <c r="C37" s="41">
        <v>40</v>
      </c>
      <c r="D37" s="41">
        <v>40</v>
      </c>
      <c r="E37" s="42">
        <v>40</v>
      </c>
      <c r="F37" s="54">
        <f t="shared" si="0"/>
        <v>100</v>
      </c>
      <c r="G37" s="39">
        <f t="shared" si="1"/>
        <v>100</v>
      </c>
      <c r="H37" s="42">
        <v>2147</v>
      </c>
    </row>
    <row r="38" spans="1:8" ht="31.5">
      <c r="A38" s="53" t="s">
        <v>174</v>
      </c>
      <c r="B38" s="36" t="s">
        <v>175</v>
      </c>
      <c r="C38" s="41">
        <v>796.5</v>
      </c>
      <c r="D38" s="41">
        <v>796.5</v>
      </c>
      <c r="E38" s="42">
        <v>93</v>
      </c>
      <c r="F38" s="54">
        <f t="shared" si="0"/>
        <v>11.67608286252354</v>
      </c>
      <c r="G38" s="39">
        <f t="shared" si="1"/>
        <v>11.67608286252354</v>
      </c>
      <c r="H38" s="42"/>
    </row>
    <row r="39" spans="1:8" ht="15.75">
      <c r="A39" s="53" t="s">
        <v>177</v>
      </c>
      <c r="B39" s="36" t="s">
        <v>178</v>
      </c>
      <c r="C39" s="41">
        <v>966.7</v>
      </c>
      <c r="D39" s="41">
        <v>966.7</v>
      </c>
      <c r="E39" s="42">
        <v>40</v>
      </c>
      <c r="F39" s="54">
        <f t="shared" si="0"/>
        <v>4.1377883521257885</v>
      </c>
      <c r="G39" s="39">
        <f t="shared" si="1"/>
        <v>4.1377883521257885</v>
      </c>
      <c r="H39" s="42"/>
    </row>
    <row r="40" spans="1:8" ht="31.5">
      <c r="A40" s="52" t="s">
        <v>158</v>
      </c>
      <c r="B40" s="30" t="s">
        <v>78</v>
      </c>
      <c r="C40" s="34">
        <v>-400.2</v>
      </c>
      <c r="D40" s="34">
        <v>-400.2</v>
      </c>
      <c r="E40" s="34">
        <v>-400.2</v>
      </c>
      <c r="F40" s="31">
        <f t="shared" si="0"/>
        <v>100</v>
      </c>
      <c r="G40" s="32">
        <f t="shared" si="1"/>
        <v>100</v>
      </c>
      <c r="H40" s="33">
        <v>-377.6</v>
      </c>
    </row>
    <row r="41" spans="1:8" ht="15.75">
      <c r="A41" s="43" t="s">
        <v>135</v>
      </c>
      <c r="B41" s="44"/>
      <c r="C41" s="45">
        <f>SUM(C32+C12)</f>
        <v>502759.19999999995</v>
      </c>
      <c r="D41" s="45">
        <f>SUM(D32+D12)</f>
        <v>270043.9</v>
      </c>
      <c r="E41" s="45">
        <f>SUM(E32+E12)</f>
        <v>257210.99999999997</v>
      </c>
      <c r="F41" s="55">
        <f t="shared" si="0"/>
        <v>51.15987932194975</v>
      </c>
      <c r="G41" s="46">
        <f t="shared" si="1"/>
        <v>95.24784673899316</v>
      </c>
      <c r="H41" s="45">
        <f>SUM(H32+H12)</f>
        <v>236078.5</v>
      </c>
    </row>
    <row r="42" spans="1:8" ht="15.75">
      <c r="A42" s="62" t="s">
        <v>88</v>
      </c>
      <c r="B42" s="63"/>
      <c r="C42" s="45">
        <f>SUM(C13+C14+C15+C19+C22)</f>
        <v>101129.19999999998</v>
      </c>
      <c r="D42" s="45">
        <f>SUM(D13+D14+D15+D19+D22)</f>
        <v>43164.4</v>
      </c>
      <c r="E42" s="45">
        <f>SUM(E13+E14+E15+E19+E22)</f>
        <v>44674.9</v>
      </c>
      <c r="F42" s="55">
        <f t="shared" si="0"/>
        <v>44.1760638865926</v>
      </c>
      <c r="G42" s="46">
        <f t="shared" si="1"/>
        <v>103.49941155211239</v>
      </c>
      <c r="H42" s="45">
        <f>SUM(H13+H14+H15+H19+H22)</f>
        <v>44779.7</v>
      </c>
    </row>
    <row r="43" spans="1:8" ht="15.75">
      <c r="A43" s="62" t="s">
        <v>89</v>
      </c>
      <c r="B43" s="63"/>
      <c r="C43" s="45">
        <f>SUM(C12-C42)</f>
        <v>7555.699999999997</v>
      </c>
      <c r="D43" s="45">
        <f>SUM(D12-D42)</f>
        <v>3739.2000000000044</v>
      </c>
      <c r="E43" s="45">
        <f>SUM(E12-E42)</f>
        <v>6153.199999999997</v>
      </c>
      <c r="F43" s="55">
        <f t="shared" si="0"/>
        <v>81.43785486453935</v>
      </c>
      <c r="G43" s="46">
        <f t="shared" si="1"/>
        <v>164.55926401369248</v>
      </c>
      <c r="H43" s="45">
        <f>SUM(H12-H42)</f>
        <v>4417</v>
      </c>
    </row>
  </sheetData>
  <sheetProtection/>
  <mergeCells count="17">
    <mergeCell ref="C10:C11"/>
    <mergeCell ref="A9:A11"/>
    <mergeCell ref="D10:D11"/>
    <mergeCell ref="H9:H11"/>
    <mergeCell ref="F9:G9"/>
    <mergeCell ref="F10:F11"/>
    <mergeCell ref="B9:B11"/>
    <mergeCell ref="A1:H1"/>
    <mergeCell ref="A2:H2"/>
    <mergeCell ref="A3:H3"/>
    <mergeCell ref="A6:H6"/>
    <mergeCell ref="A8:H8"/>
    <mergeCell ref="G10:G11"/>
    <mergeCell ref="E9:E11"/>
    <mergeCell ref="C9:D9"/>
    <mergeCell ref="A42:B42"/>
    <mergeCell ref="A43:B4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zoomScalePageLayoutView="0" workbookViewId="0" topLeftCell="A6">
      <selection activeCell="G21" sqref="G21"/>
    </sheetView>
  </sheetViews>
  <sheetFormatPr defaultColWidth="9.00390625" defaultRowHeight="12.75"/>
  <cols>
    <col min="1" max="1" width="9.00390625" style="0" customWidth="1"/>
    <col min="2" max="2" width="48.75390625" style="1" customWidth="1"/>
    <col min="3" max="5" width="15.875" style="1" customWidth="1"/>
    <col min="6" max="6" width="14.125" style="1" customWidth="1"/>
    <col min="7" max="7" width="11.625" style="1" customWidth="1"/>
    <col min="8" max="8" width="15.25390625" style="1" customWidth="1"/>
  </cols>
  <sheetData>
    <row r="1" spans="1:8" ht="21.75" customHeight="1">
      <c r="A1" s="80" t="s">
        <v>102</v>
      </c>
      <c r="B1" s="80"/>
      <c r="C1" s="80"/>
      <c r="D1" s="80"/>
      <c r="E1" s="80"/>
      <c r="F1" s="80"/>
      <c r="G1" s="80"/>
      <c r="H1" s="80"/>
    </row>
    <row r="2" spans="1:8" ht="27.75" customHeight="1">
      <c r="A2" s="81" t="s">
        <v>103</v>
      </c>
      <c r="B2" s="82" t="s">
        <v>4</v>
      </c>
      <c r="C2" s="77" t="s">
        <v>164</v>
      </c>
      <c r="D2" s="78"/>
      <c r="E2" s="81" t="s">
        <v>87</v>
      </c>
      <c r="F2" s="85" t="s">
        <v>57</v>
      </c>
      <c r="G2" s="86"/>
      <c r="H2" s="81" t="s">
        <v>169</v>
      </c>
    </row>
    <row r="3" spans="1:8" ht="21" customHeight="1">
      <c r="A3" s="81"/>
      <c r="B3" s="82"/>
      <c r="C3" s="83" t="s">
        <v>162</v>
      </c>
      <c r="D3" s="83" t="s">
        <v>163</v>
      </c>
      <c r="E3" s="81"/>
      <c r="F3" s="68" t="s">
        <v>167</v>
      </c>
      <c r="G3" s="66" t="s">
        <v>168</v>
      </c>
      <c r="H3" s="81"/>
    </row>
    <row r="4" spans="1:8" ht="48" customHeight="1">
      <c r="A4" s="81"/>
      <c r="B4" s="82"/>
      <c r="C4" s="84"/>
      <c r="D4" s="84"/>
      <c r="E4" s="81"/>
      <c r="F4" s="70"/>
      <c r="G4" s="67"/>
      <c r="H4" s="81"/>
    </row>
    <row r="5" spans="1:8" s="6" customFormat="1" ht="16.5">
      <c r="A5" s="22" t="s">
        <v>5</v>
      </c>
      <c r="B5" s="12" t="s">
        <v>43</v>
      </c>
      <c r="C5" s="23">
        <f>SUM(C6+C7+C9+C10+C11+C12+C8)</f>
        <v>57204.600000000006</v>
      </c>
      <c r="D5" s="23">
        <f>SUM(D6+D7+D9+D10+D11+D12+D8)</f>
        <v>26053.8</v>
      </c>
      <c r="E5" s="23">
        <f>SUM(E6+E7+E9+E10+E11+E12+E8)</f>
        <v>23462.4</v>
      </c>
      <c r="F5" s="23">
        <f>SUM(E5/C5*100)</f>
        <v>41.01488341846635</v>
      </c>
      <c r="G5" s="23">
        <f>SUM(E5/D5*100)</f>
        <v>90.05365819957166</v>
      </c>
      <c r="H5" s="13">
        <v>24357.3</v>
      </c>
    </row>
    <row r="6" spans="1:8" s="1" customFormat="1" ht="66">
      <c r="A6" s="14" t="s">
        <v>45</v>
      </c>
      <c r="B6" s="28" t="s">
        <v>121</v>
      </c>
      <c r="C6" s="11">
        <v>556.7</v>
      </c>
      <c r="D6" s="11">
        <v>285.5</v>
      </c>
      <c r="E6" s="11">
        <v>245.2</v>
      </c>
      <c r="F6" s="11">
        <f>SUM(E6/C6*100)</f>
        <v>44.04526675049398</v>
      </c>
      <c r="G6" s="20">
        <f>SUM(E6/D6*100)</f>
        <v>85.88441330998249</v>
      </c>
      <c r="H6" s="10">
        <v>1663.6</v>
      </c>
    </row>
    <row r="7" spans="1:8" s="1" customFormat="1" ht="16.5">
      <c r="A7" s="14" t="s">
        <v>46</v>
      </c>
      <c r="B7" s="28" t="s">
        <v>123</v>
      </c>
      <c r="C7" s="11">
        <v>34219.8</v>
      </c>
      <c r="D7" s="11">
        <v>16578.9</v>
      </c>
      <c r="E7" s="11">
        <v>15206.4</v>
      </c>
      <c r="F7" s="11">
        <f aca="true" t="shared" si="0" ref="F7:F57">SUM(E7/C7*100)</f>
        <v>44.437430961022564</v>
      </c>
      <c r="G7" s="20">
        <f aca="true" t="shared" si="1" ref="G7:G57">SUM(E7/D7*100)</f>
        <v>91.72140491829975</v>
      </c>
      <c r="H7" s="10">
        <v>15083.9</v>
      </c>
    </row>
    <row r="8" spans="1:8" s="1" customFormat="1" ht="15.75" customHeight="1" hidden="1">
      <c r="A8" s="14" t="s">
        <v>98</v>
      </c>
      <c r="B8" s="28" t="s">
        <v>99</v>
      </c>
      <c r="C8" s="11"/>
      <c r="D8" s="11"/>
      <c r="E8" s="11"/>
      <c r="F8" s="10" t="s">
        <v>170</v>
      </c>
      <c r="G8" s="57" t="s">
        <v>170</v>
      </c>
      <c r="H8" s="10"/>
    </row>
    <row r="9" spans="1:8" s="1" customFormat="1" ht="33" customHeight="1">
      <c r="A9" s="14" t="s">
        <v>67</v>
      </c>
      <c r="B9" s="28" t="s">
        <v>124</v>
      </c>
      <c r="C9" s="11">
        <v>9696.8</v>
      </c>
      <c r="D9" s="11">
        <v>4735.3</v>
      </c>
      <c r="E9" s="11">
        <v>4231.3</v>
      </c>
      <c r="F9" s="11">
        <f t="shared" si="0"/>
        <v>43.63604488078542</v>
      </c>
      <c r="G9" s="20">
        <f t="shared" si="1"/>
        <v>89.35653496082614</v>
      </c>
      <c r="H9" s="10">
        <v>4318.8</v>
      </c>
    </row>
    <row r="10" spans="1:8" s="1" customFormat="1" ht="0.75" customHeight="1" hidden="1">
      <c r="A10" s="14" t="s">
        <v>82</v>
      </c>
      <c r="B10" s="28" t="s">
        <v>84</v>
      </c>
      <c r="C10" s="11"/>
      <c r="D10" s="11"/>
      <c r="E10" s="11"/>
      <c r="F10" s="10" t="s">
        <v>170</v>
      </c>
      <c r="G10" s="57" t="s">
        <v>170</v>
      </c>
      <c r="H10" s="10"/>
    </row>
    <row r="11" spans="1:8" s="1" customFormat="1" ht="16.5">
      <c r="A11" s="14" t="s">
        <v>71</v>
      </c>
      <c r="B11" s="28" t="s">
        <v>29</v>
      </c>
      <c r="C11" s="11">
        <v>1006.4</v>
      </c>
      <c r="D11" s="11">
        <v>494</v>
      </c>
      <c r="E11" s="11"/>
      <c r="F11" s="10">
        <f t="shared" si="0"/>
        <v>0</v>
      </c>
      <c r="G11" s="57">
        <f t="shared" si="1"/>
        <v>0</v>
      </c>
      <c r="H11" s="10"/>
    </row>
    <row r="12" spans="1:8" s="1" customFormat="1" ht="16.5">
      <c r="A12" s="14" t="s">
        <v>28</v>
      </c>
      <c r="B12" s="28" t="s">
        <v>122</v>
      </c>
      <c r="C12" s="11">
        <v>11724.9</v>
      </c>
      <c r="D12" s="11">
        <v>3960.1</v>
      </c>
      <c r="E12" s="11">
        <v>3779.5</v>
      </c>
      <c r="F12" s="11">
        <f t="shared" si="0"/>
        <v>32.234816501633276</v>
      </c>
      <c r="G12" s="20">
        <f t="shared" si="1"/>
        <v>95.43950910330548</v>
      </c>
      <c r="H12" s="10">
        <v>3291</v>
      </c>
    </row>
    <row r="13" spans="1:8" s="8" customFormat="1" ht="16.5">
      <c r="A13" s="22" t="s">
        <v>52</v>
      </c>
      <c r="B13" s="12" t="s">
        <v>53</v>
      </c>
      <c r="C13" s="23">
        <f>SUM(C14)</f>
        <v>724.8</v>
      </c>
      <c r="D13" s="23">
        <f>SUM(D14)</f>
        <v>398.6</v>
      </c>
      <c r="E13" s="23">
        <f>SUM(E14)</f>
        <v>298.2</v>
      </c>
      <c r="F13" s="23">
        <f t="shared" si="0"/>
        <v>41.14238410596027</v>
      </c>
      <c r="G13" s="23">
        <f t="shared" si="1"/>
        <v>74.8118414450577</v>
      </c>
      <c r="H13" s="13">
        <v>338.7</v>
      </c>
    </row>
    <row r="14" spans="1:8" s="1" customFormat="1" ht="33">
      <c r="A14" s="14" t="s">
        <v>58</v>
      </c>
      <c r="B14" s="15" t="s">
        <v>125</v>
      </c>
      <c r="C14" s="11">
        <v>724.8</v>
      </c>
      <c r="D14" s="11">
        <v>398.6</v>
      </c>
      <c r="E14" s="10">
        <v>298.2</v>
      </c>
      <c r="F14" s="11">
        <f t="shared" si="0"/>
        <v>41.14238410596027</v>
      </c>
      <c r="G14" s="20">
        <f t="shared" si="1"/>
        <v>74.8118414450577</v>
      </c>
      <c r="H14" s="10">
        <v>338.7</v>
      </c>
    </row>
    <row r="15" spans="1:8" s="6" customFormat="1" ht="33">
      <c r="A15" s="22" t="s">
        <v>26</v>
      </c>
      <c r="B15" s="12" t="s">
        <v>161</v>
      </c>
      <c r="C15" s="23">
        <f>SUM(C16:C17)</f>
        <v>10678.3</v>
      </c>
      <c r="D15" s="23">
        <f>SUM(D16:D17)</f>
        <v>4968.5</v>
      </c>
      <c r="E15" s="23">
        <f>SUM(E17+E16)</f>
        <v>3399.2</v>
      </c>
      <c r="F15" s="23">
        <f t="shared" si="0"/>
        <v>31.832782371725838</v>
      </c>
      <c r="G15" s="23">
        <f t="shared" si="1"/>
        <v>68.41501459192915</v>
      </c>
      <c r="H15" s="13">
        <v>3371.8</v>
      </c>
    </row>
    <row r="16" spans="1:8" s="3" customFormat="1" ht="66">
      <c r="A16" s="14" t="s">
        <v>51</v>
      </c>
      <c r="B16" s="28" t="s">
        <v>126</v>
      </c>
      <c r="C16" s="11">
        <v>5108.1</v>
      </c>
      <c r="D16" s="11">
        <v>2266.1</v>
      </c>
      <c r="E16" s="11">
        <v>1048.2</v>
      </c>
      <c r="F16" s="11">
        <f t="shared" si="0"/>
        <v>20.520350032301636</v>
      </c>
      <c r="G16" s="20">
        <f t="shared" si="1"/>
        <v>46.255681567450694</v>
      </c>
      <c r="H16" s="10">
        <v>1108.1</v>
      </c>
    </row>
    <row r="17" spans="1:8" s="1" customFormat="1" ht="16.5">
      <c r="A17" s="14" t="s">
        <v>27</v>
      </c>
      <c r="B17" s="28" t="s">
        <v>127</v>
      </c>
      <c r="C17" s="11">
        <v>5570.2</v>
      </c>
      <c r="D17" s="11">
        <v>2702.4</v>
      </c>
      <c r="E17" s="11">
        <v>2351</v>
      </c>
      <c r="F17" s="11">
        <f t="shared" si="0"/>
        <v>42.20674302538509</v>
      </c>
      <c r="G17" s="20">
        <f t="shared" si="1"/>
        <v>86.99674363528715</v>
      </c>
      <c r="H17" s="10">
        <v>2263.7</v>
      </c>
    </row>
    <row r="18" spans="1:8" s="6" customFormat="1" ht="16.5">
      <c r="A18" s="22" t="s">
        <v>25</v>
      </c>
      <c r="B18" s="12" t="s">
        <v>24</v>
      </c>
      <c r="C18" s="23">
        <f>SUM(C19+C20+C24+C26+C23+C22+C25)</f>
        <v>60866.100000000006</v>
      </c>
      <c r="D18" s="23">
        <f>SUM(D19+D20+D24+D26+D23+D22+D25)</f>
        <v>50312.700000000004</v>
      </c>
      <c r="E18" s="23">
        <f>SUM(E19+E20+E24+E26+E23+E22+E25)</f>
        <v>34846.4</v>
      </c>
      <c r="F18" s="23">
        <f t="shared" si="0"/>
        <v>57.25091635573825</v>
      </c>
      <c r="G18" s="23">
        <f t="shared" si="1"/>
        <v>69.25965014797455</v>
      </c>
      <c r="H18" s="13">
        <v>19284.3</v>
      </c>
    </row>
    <row r="19" spans="1:8" s="3" customFormat="1" ht="16.5">
      <c r="A19" s="14" t="s">
        <v>47</v>
      </c>
      <c r="B19" s="28" t="s">
        <v>48</v>
      </c>
      <c r="C19" s="16">
        <v>300</v>
      </c>
      <c r="D19" s="16">
        <v>275.2</v>
      </c>
      <c r="E19" s="16">
        <v>54.5</v>
      </c>
      <c r="F19" s="11">
        <f t="shared" si="0"/>
        <v>18.166666666666668</v>
      </c>
      <c r="G19" s="20">
        <f t="shared" si="1"/>
        <v>19.803779069767444</v>
      </c>
      <c r="H19" s="10">
        <v>107.6</v>
      </c>
    </row>
    <row r="20" spans="1:8" s="1" customFormat="1" ht="16.5">
      <c r="A20" s="14" t="s">
        <v>30</v>
      </c>
      <c r="B20" s="28" t="s">
        <v>128</v>
      </c>
      <c r="C20" s="16">
        <v>39550.9</v>
      </c>
      <c r="D20" s="16">
        <v>33771</v>
      </c>
      <c r="E20" s="16">
        <v>24193.1</v>
      </c>
      <c r="F20" s="11">
        <f t="shared" si="0"/>
        <v>61.16953090827263</v>
      </c>
      <c r="G20" s="20">
        <f t="shared" si="1"/>
        <v>71.63868407805514</v>
      </c>
      <c r="H20" s="10">
        <v>14420.7</v>
      </c>
    </row>
    <row r="21" spans="1:8" s="1" customFormat="1" ht="32.25" customHeight="1">
      <c r="A21" s="17" t="s">
        <v>30</v>
      </c>
      <c r="B21" s="49" t="s">
        <v>176</v>
      </c>
      <c r="C21" s="18">
        <v>680.5</v>
      </c>
      <c r="D21" s="18">
        <v>257.5</v>
      </c>
      <c r="E21" s="18">
        <v>39.5</v>
      </c>
      <c r="F21" s="61">
        <f t="shared" si="0"/>
        <v>5.804555473916238</v>
      </c>
      <c r="G21" s="18">
        <f t="shared" si="1"/>
        <v>15.339805825242719</v>
      </c>
      <c r="H21" s="19">
        <v>198.2</v>
      </c>
    </row>
    <row r="22" spans="1:8" s="1" customFormat="1" ht="16.5" hidden="1">
      <c r="A22" s="14" t="s">
        <v>80</v>
      </c>
      <c r="B22" s="28" t="s">
        <v>81</v>
      </c>
      <c r="C22" s="20"/>
      <c r="D22" s="20"/>
      <c r="E22" s="20"/>
      <c r="F22" s="11" t="e">
        <f t="shared" si="0"/>
        <v>#DIV/0!</v>
      </c>
      <c r="G22" s="20" t="e">
        <f t="shared" si="1"/>
        <v>#DIV/0!</v>
      </c>
      <c r="H22" s="10"/>
    </row>
    <row r="23" spans="1:8" s="1" customFormat="1" ht="16.5">
      <c r="A23" s="14" t="s">
        <v>69</v>
      </c>
      <c r="B23" s="28" t="s">
        <v>70</v>
      </c>
      <c r="C23" s="11">
        <v>4620.8</v>
      </c>
      <c r="D23" s="11">
        <v>3834.3</v>
      </c>
      <c r="E23" s="11">
        <v>3807.7</v>
      </c>
      <c r="F23" s="11">
        <f t="shared" si="0"/>
        <v>82.40347991689751</v>
      </c>
      <c r="G23" s="20">
        <f t="shared" si="1"/>
        <v>99.30626189917324</v>
      </c>
      <c r="H23" s="10">
        <v>1468</v>
      </c>
    </row>
    <row r="24" spans="1:8" s="1" customFormat="1" ht="16.5">
      <c r="A24" s="14" t="s">
        <v>54</v>
      </c>
      <c r="B24" s="28" t="s">
        <v>129</v>
      </c>
      <c r="C24" s="11">
        <v>15139.4</v>
      </c>
      <c r="D24" s="11">
        <v>11311.9</v>
      </c>
      <c r="E24" s="11">
        <v>6091.2</v>
      </c>
      <c r="F24" s="11">
        <f t="shared" si="0"/>
        <v>40.23409117930697</v>
      </c>
      <c r="G24" s="20">
        <f t="shared" si="1"/>
        <v>53.84771789000964</v>
      </c>
      <c r="H24" s="10">
        <v>3181.5</v>
      </c>
    </row>
    <row r="25" spans="1:8" s="1" customFormat="1" ht="16.5" hidden="1">
      <c r="A25" s="14" t="s">
        <v>85</v>
      </c>
      <c r="B25" s="28" t="s">
        <v>86</v>
      </c>
      <c r="C25" s="11"/>
      <c r="D25" s="11"/>
      <c r="E25" s="11"/>
      <c r="F25" s="10" t="s">
        <v>170</v>
      </c>
      <c r="G25" s="57" t="s">
        <v>170</v>
      </c>
      <c r="H25" s="10"/>
    </row>
    <row r="26" spans="1:8" s="1" customFormat="1" ht="33">
      <c r="A26" s="14" t="s">
        <v>59</v>
      </c>
      <c r="B26" s="28" t="s">
        <v>130</v>
      </c>
      <c r="C26" s="11">
        <v>1255</v>
      </c>
      <c r="D26" s="11">
        <v>1120.3</v>
      </c>
      <c r="E26" s="11">
        <v>699.9</v>
      </c>
      <c r="F26" s="10">
        <f t="shared" si="0"/>
        <v>55.76892430278885</v>
      </c>
      <c r="G26" s="57">
        <f t="shared" si="1"/>
        <v>62.47433723109881</v>
      </c>
      <c r="H26" s="10">
        <v>106.5</v>
      </c>
    </row>
    <row r="27" spans="1:8" s="6" customFormat="1" ht="16.5">
      <c r="A27" s="22" t="s">
        <v>21</v>
      </c>
      <c r="B27" s="12" t="s">
        <v>6</v>
      </c>
      <c r="C27" s="23">
        <f>SUM(C28:C30)</f>
        <v>23681.9</v>
      </c>
      <c r="D27" s="23">
        <f>SUM(D28:D30)</f>
        <v>16254.3</v>
      </c>
      <c r="E27" s="23">
        <f>SUM(E28:E30)</f>
        <v>7877.8</v>
      </c>
      <c r="F27" s="56">
        <f t="shared" si="0"/>
        <v>33.26506741435442</v>
      </c>
      <c r="G27" s="56">
        <f t="shared" si="1"/>
        <v>48.46594439625207</v>
      </c>
      <c r="H27" s="13">
        <v>26525.5</v>
      </c>
    </row>
    <row r="28" spans="1:8" s="1" customFormat="1" ht="16.5">
      <c r="A28" s="14" t="s">
        <v>31</v>
      </c>
      <c r="B28" s="28" t="s">
        <v>12</v>
      </c>
      <c r="C28" s="16">
        <v>1106.2</v>
      </c>
      <c r="D28" s="16">
        <v>277.3</v>
      </c>
      <c r="E28" s="16">
        <v>93.1</v>
      </c>
      <c r="F28" s="11">
        <f t="shared" si="0"/>
        <v>8.416199602241909</v>
      </c>
      <c r="G28" s="20">
        <f t="shared" si="1"/>
        <v>33.57374684457266</v>
      </c>
      <c r="H28" s="10">
        <v>16422.4</v>
      </c>
    </row>
    <row r="29" spans="1:8" s="1" customFormat="1" ht="16.5">
      <c r="A29" s="14" t="s">
        <v>32</v>
      </c>
      <c r="B29" s="28" t="s">
        <v>13</v>
      </c>
      <c r="C29" s="11">
        <v>2272.2</v>
      </c>
      <c r="D29" s="11">
        <v>1957</v>
      </c>
      <c r="E29" s="11">
        <v>397.1</v>
      </c>
      <c r="F29" s="11">
        <f t="shared" si="0"/>
        <v>17.47645453745269</v>
      </c>
      <c r="G29" s="20">
        <f t="shared" si="1"/>
        <v>20.29126213592233</v>
      </c>
      <c r="H29" s="10">
        <v>1969.9</v>
      </c>
    </row>
    <row r="30" spans="1:8" s="1" customFormat="1" ht="16.5">
      <c r="A30" s="14" t="s">
        <v>61</v>
      </c>
      <c r="B30" s="28" t="s">
        <v>62</v>
      </c>
      <c r="C30" s="16">
        <v>20303.5</v>
      </c>
      <c r="D30" s="16">
        <v>14020</v>
      </c>
      <c r="E30" s="16">
        <v>7387.6</v>
      </c>
      <c r="F30" s="11">
        <f t="shared" si="0"/>
        <v>36.38584480508287</v>
      </c>
      <c r="G30" s="20">
        <f t="shared" si="1"/>
        <v>52.69329529243938</v>
      </c>
      <c r="H30" s="10">
        <v>8133.2</v>
      </c>
    </row>
    <row r="31" spans="1:8" s="1" customFormat="1" ht="16.5" hidden="1">
      <c r="A31" s="14" t="s">
        <v>92</v>
      </c>
      <c r="B31" s="28" t="s">
        <v>93</v>
      </c>
      <c r="C31" s="16"/>
      <c r="D31" s="16"/>
      <c r="E31" s="16"/>
      <c r="F31" s="11" t="e">
        <f t="shared" si="0"/>
        <v>#DIV/0!</v>
      </c>
      <c r="G31" s="20" t="e">
        <f t="shared" si="1"/>
        <v>#DIV/0!</v>
      </c>
      <c r="H31" s="10"/>
    </row>
    <row r="32" spans="1:8" s="1" customFormat="1" ht="16.5" hidden="1">
      <c r="A32" s="22" t="s">
        <v>94</v>
      </c>
      <c r="B32" s="12" t="s">
        <v>95</v>
      </c>
      <c r="C32" s="23"/>
      <c r="D32" s="23"/>
      <c r="E32" s="23"/>
      <c r="F32" s="11" t="e">
        <f t="shared" si="0"/>
        <v>#DIV/0!</v>
      </c>
      <c r="G32" s="20" t="e">
        <f t="shared" si="1"/>
        <v>#DIV/0!</v>
      </c>
      <c r="H32" s="13"/>
    </row>
    <row r="33" spans="1:8" s="1" customFormat="1" ht="33" hidden="1">
      <c r="A33" s="14" t="s">
        <v>96</v>
      </c>
      <c r="B33" s="28" t="s">
        <v>97</v>
      </c>
      <c r="C33" s="11"/>
      <c r="D33" s="11"/>
      <c r="E33" s="11"/>
      <c r="F33" s="11" t="e">
        <f t="shared" si="0"/>
        <v>#DIV/0!</v>
      </c>
      <c r="G33" s="20" t="e">
        <f t="shared" si="1"/>
        <v>#DIV/0!</v>
      </c>
      <c r="H33" s="10"/>
    </row>
    <row r="34" spans="1:8" s="6" customFormat="1" ht="16.5">
      <c r="A34" s="22" t="s">
        <v>17</v>
      </c>
      <c r="B34" s="12" t="s">
        <v>7</v>
      </c>
      <c r="C34" s="23">
        <f>SUM(C35:C39)</f>
        <v>243446.7</v>
      </c>
      <c r="D34" s="23">
        <f>SUM(D35:D39)</f>
        <v>133867.9</v>
      </c>
      <c r="E34" s="23">
        <f>SUM(E35:E39)</f>
        <v>124284.9</v>
      </c>
      <c r="F34" s="23">
        <f t="shared" si="0"/>
        <v>51.05220157019996</v>
      </c>
      <c r="G34" s="23">
        <f t="shared" si="1"/>
        <v>92.84145041492397</v>
      </c>
      <c r="H34" s="13">
        <v>117166.8</v>
      </c>
    </row>
    <row r="35" spans="1:8" s="1" customFormat="1" ht="16.5">
      <c r="A35" s="14" t="s">
        <v>10</v>
      </c>
      <c r="B35" s="28" t="s">
        <v>14</v>
      </c>
      <c r="C35" s="11">
        <v>86199.6</v>
      </c>
      <c r="D35" s="11">
        <v>47765.5</v>
      </c>
      <c r="E35" s="11">
        <v>42032.6</v>
      </c>
      <c r="F35" s="11">
        <f t="shared" si="0"/>
        <v>48.76194321087336</v>
      </c>
      <c r="G35" s="20">
        <f t="shared" si="1"/>
        <v>87.99782269629753</v>
      </c>
      <c r="H35" s="10">
        <v>41368.5</v>
      </c>
    </row>
    <row r="36" spans="1:8" s="1" customFormat="1" ht="16.5">
      <c r="A36" s="14" t="s">
        <v>33</v>
      </c>
      <c r="B36" s="28" t="s">
        <v>171</v>
      </c>
      <c r="C36" s="11">
        <v>114708.8</v>
      </c>
      <c r="D36" s="11">
        <v>62885.9</v>
      </c>
      <c r="E36" s="11">
        <v>61749.9</v>
      </c>
      <c r="F36" s="11">
        <f t="shared" si="0"/>
        <v>53.83187689174675</v>
      </c>
      <c r="G36" s="20">
        <f t="shared" si="1"/>
        <v>98.1935537218995</v>
      </c>
      <c r="H36" s="10">
        <v>57152.5</v>
      </c>
    </row>
    <row r="37" spans="1:8" s="5" customFormat="1" ht="16.5">
      <c r="A37" s="14" t="s">
        <v>172</v>
      </c>
      <c r="B37" s="59" t="s">
        <v>173</v>
      </c>
      <c r="C37" s="60">
        <v>18157.1</v>
      </c>
      <c r="D37" s="60">
        <v>10036.2</v>
      </c>
      <c r="E37" s="60">
        <v>9162</v>
      </c>
      <c r="F37" s="11">
        <f t="shared" si="0"/>
        <v>50.459599825963394</v>
      </c>
      <c r="G37" s="20">
        <f t="shared" si="1"/>
        <v>91.28953189454175</v>
      </c>
      <c r="H37" s="57">
        <v>8658.1</v>
      </c>
    </row>
    <row r="38" spans="1:8" s="1" customFormat="1" ht="16.5">
      <c r="A38" s="14" t="s">
        <v>34</v>
      </c>
      <c r="B38" s="28" t="s">
        <v>65</v>
      </c>
      <c r="C38" s="11">
        <v>1907.9</v>
      </c>
      <c r="D38" s="11">
        <v>1766.1</v>
      </c>
      <c r="E38" s="11">
        <v>1131</v>
      </c>
      <c r="F38" s="11">
        <f t="shared" si="0"/>
        <v>59.27983646941664</v>
      </c>
      <c r="G38" s="20">
        <f t="shared" si="1"/>
        <v>64.03940886699507</v>
      </c>
      <c r="H38" s="10">
        <v>1117.7</v>
      </c>
    </row>
    <row r="39" spans="1:8" s="1" customFormat="1" ht="16.5">
      <c r="A39" s="14" t="s">
        <v>35</v>
      </c>
      <c r="B39" s="28" t="s">
        <v>131</v>
      </c>
      <c r="C39" s="11">
        <v>22473.3</v>
      </c>
      <c r="D39" s="11">
        <v>11414.2</v>
      </c>
      <c r="E39" s="11">
        <v>10209.4</v>
      </c>
      <c r="F39" s="11">
        <f t="shared" si="0"/>
        <v>45.4290202150997</v>
      </c>
      <c r="G39" s="20">
        <f t="shared" si="1"/>
        <v>89.44472674388042</v>
      </c>
      <c r="H39" s="10">
        <v>8870</v>
      </c>
    </row>
    <row r="40" spans="1:8" s="6" customFormat="1" ht="16.5">
      <c r="A40" s="22" t="s">
        <v>16</v>
      </c>
      <c r="B40" s="12" t="s">
        <v>79</v>
      </c>
      <c r="C40" s="23">
        <f>SUM(C41:C42)</f>
        <v>51937.6</v>
      </c>
      <c r="D40" s="23">
        <f>SUM(D41:D42)</f>
        <v>27056.8</v>
      </c>
      <c r="E40" s="23">
        <f>SUM(E41:E42)</f>
        <v>25675.4</v>
      </c>
      <c r="F40" s="23">
        <f t="shared" si="0"/>
        <v>49.43509134037769</v>
      </c>
      <c r="G40" s="23">
        <f t="shared" si="1"/>
        <v>94.89444428018096</v>
      </c>
      <c r="H40" s="13">
        <v>19764</v>
      </c>
    </row>
    <row r="41" spans="1:8" s="3" customFormat="1" ht="16.5">
      <c r="A41" s="14" t="s">
        <v>11</v>
      </c>
      <c r="B41" s="28" t="s">
        <v>36</v>
      </c>
      <c r="C41" s="11">
        <v>42102.5</v>
      </c>
      <c r="D41" s="11">
        <v>21956.1</v>
      </c>
      <c r="E41" s="11">
        <v>21115</v>
      </c>
      <c r="F41" s="11">
        <f t="shared" si="0"/>
        <v>50.15141618668725</v>
      </c>
      <c r="G41" s="20">
        <f t="shared" si="1"/>
        <v>96.16917394254901</v>
      </c>
      <c r="H41" s="10">
        <v>15861.4</v>
      </c>
    </row>
    <row r="42" spans="1:8" s="1" customFormat="1" ht="33">
      <c r="A42" s="14" t="s">
        <v>40</v>
      </c>
      <c r="B42" s="15" t="s">
        <v>132</v>
      </c>
      <c r="C42" s="11">
        <v>9835.1</v>
      </c>
      <c r="D42" s="11">
        <v>5100.7</v>
      </c>
      <c r="E42" s="11">
        <v>4560.4</v>
      </c>
      <c r="F42" s="11">
        <f t="shared" si="0"/>
        <v>46.36861851938465</v>
      </c>
      <c r="G42" s="20">
        <f t="shared" si="1"/>
        <v>89.40733624796596</v>
      </c>
      <c r="H42" s="10">
        <v>3902.6</v>
      </c>
    </row>
    <row r="43" spans="1:8" s="6" customFormat="1" ht="16.5">
      <c r="A43" s="22" t="s">
        <v>37</v>
      </c>
      <c r="B43" s="12" t="s">
        <v>8</v>
      </c>
      <c r="C43" s="23">
        <f>SUM(C45+C46+C47+C44)</f>
        <v>16008.3</v>
      </c>
      <c r="D43" s="23">
        <f>SUM(D45+D46+D47+D44)</f>
        <v>9334.300000000001</v>
      </c>
      <c r="E43" s="23">
        <f>SUM(E45+E46+E47+E44)</f>
        <v>4890.4</v>
      </c>
      <c r="F43" s="23">
        <f t="shared" si="0"/>
        <v>30.549152627074704</v>
      </c>
      <c r="G43" s="23">
        <f t="shared" si="1"/>
        <v>52.391716572212154</v>
      </c>
      <c r="H43" s="13">
        <v>2389.1</v>
      </c>
    </row>
    <row r="44" spans="1:8" s="6" customFormat="1" ht="16.5">
      <c r="A44" s="14" t="s">
        <v>83</v>
      </c>
      <c r="B44" s="28" t="s">
        <v>117</v>
      </c>
      <c r="C44" s="11">
        <v>3480</v>
      </c>
      <c r="D44" s="11">
        <v>1642.6</v>
      </c>
      <c r="E44" s="11">
        <v>1542.5</v>
      </c>
      <c r="F44" s="11">
        <f t="shared" si="0"/>
        <v>44.32471264367816</v>
      </c>
      <c r="G44" s="20">
        <f t="shared" si="1"/>
        <v>93.90600267868014</v>
      </c>
      <c r="H44" s="10">
        <v>1450.5</v>
      </c>
    </row>
    <row r="45" spans="1:8" s="1" customFormat="1" ht="16.5">
      <c r="A45" s="14" t="s">
        <v>49</v>
      </c>
      <c r="B45" s="28" t="s">
        <v>133</v>
      </c>
      <c r="C45" s="11">
        <v>5273.8</v>
      </c>
      <c r="D45" s="11">
        <v>4191.3</v>
      </c>
      <c r="E45" s="11">
        <v>2411.5</v>
      </c>
      <c r="F45" s="11">
        <f t="shared" si="0"/>
        <v>45.726041943190864</v>
      </c>
      <c r="G45" s="20">
        <f t="shared" si="1"/>
        <v>57.53584806623243</v>
      </c>
      <c r="H45" s="10">
        <v>157.2</v>
      </c>
    </row>
    <row r="46" spans="1:8" s="1" customFormat="1" ht="16.5">
      <c r="A46" s="14" t="s">
        <v>55</v>
      </c>
      <c r="B46" s="28" t="s">
        <v>63</v>
      </c>
      <c r="C46" s="11">
        <v>6901.2</v>
      </c>
      <c r="D46" s="11">
        <v>3401.8</v>
      </c>
      <c r="E46" s="11">
        <v>858</v>
      </c>
      <c r="F46" s="11">
        <f t="shared" si="0"/>
        <v>12.432620413841072</v>
      </c>
      <c r="G46" s="20">
        <f t="shared" si="1"/>
        <v>25.221941325180786</v>
      </c>
      <c r="H46" s="10">
        <v>707.6</v>
      </c>
    </row>
    <row r="47" spans="1:8" s="1" customFormat="1" ht="32.25" customHeight="1">
      <c r="A47" s="14" t="s">
        <v>68</v>
      </c>
      <c r="B47" s="28" t="s">
        <v>134</v>
      </c>
      <c r="C47" s="11">
        <v>353.3</v>
      </c>
      <c r="D47" s="11">
        <v>98.6</v>
      </c>
      <c r="E47" s="11">
        <v>78.4</v>
      </c>
      <c r="F47" s="11">
        <f t="shared" si="0"/>
        <v>22.19077271440702</v>
      </c>
      <c r="G47" s="20">
        <f t="shared" si="1"/>
        <v>79.5131845841785</v>
      </c>
      <c r="H47" s="10">
        <v>73.8</v>
      </c>
    </row>
    <row r="48" spans="1:8" s="8" customFormat="1" ht="16.5">
      <c r="A48" s="22" t="s">
        <v>66</v>
      </c>
      <c r="B48" s="12" t="s">
        <v>60</v>
      </c>
      <c r="C48" s="23">
        <f>SUM(C49)</f>
        <v>52321</v>
      </c>
      <c r="D48" s="23">
        <f>SUM(D49)</f>
        <v>26009.8</v>
      </c>
      <c r="E48" s="23">
        <f>SUM(E49)</f>
        <v>24775.1</v>
      </c>
      <c r="F48" s="23">
        <f>SUM(E48/C48*100)</f>
        <v>47.35211482960952</v>
      </c>
      <c r="G48" s="23">
        <f>SUM(E48/D48*100)</f>
        <v>95.25294312143883</v>
      </c>
      <c r="H48" s="13">
        <v>22578.4</v>
      </c>
    </row>
    <row r="49" spans="1:8" s="1" customFormat="1" ht="16.5">
      <c r="A49" s="14" t="s">
        <v>72</v>
      </c>
      <c r="B49" s="28" t="s">
        <v>73</v>
      </c>
      <c r="C49" s="11">
        <v>52321</v>
      </c>
      <c r="D49" s="11">
        <v>26009.8</v>
      </c>
      <c r="E49" s="11">
        <v>24775.1</v>
      </c>
      <c r="F49" s="11">
        <f t="shared" si="0"/>
        <v>47.35211482960952</v>
      </c>
      <c r="G49" s="20">
        <f t="shared" si="1"/>
        <v>95.25294312143883</v>
      </c>
      <c r="H49" s="10">
        <v>22578.4</v>
      </c>
    </row>
    <row r="50" spans="1:8" s="8" customFormat="1" ht="16.5">
      <c r="A50" s="22" t="s">
        <v>74</v>
      </c>
      <c r="B50" s="12" t="s">
        <v>75</v>
      </c>
      <c r="C50" s="23">
        <f>SUM(C51:C52)</f>
        <v>4724.4</v>
      </c>
      <c r="D50" s="23">
        <f>SUM(D51:D52)</f>
        <v>2237.5</v>
      </c>
      <c r="E50" s="23">
        <f>SUM(E51:E52)</f>
        <v>2223</v>
      </c>
      <c r="F50" s="23">
        <f t="shared" si="0"/>
        <v>47.05359410718822</v>
      </c>
      <c r="G50" s="23">
        <f t="shared" si="1"/>
        <v>99.35195530726257</v>
      </c>
      <c r="H50" s="13">
        <v>2132.3</v>
      </c>
    </row>
    <row r="51" spans="1:8" s="1" customFormat="1" ht="16.5">
      <c r="A51" s="14" t="s">
        <v>76</v>
      </c>
      <c r="B51" s="28" t="s">
        <v>64</v>
      </c>
      <c r="C51" s="11">
        <v>2420.7</v>
      </c>
      <c r="D51" s="11">
        <v>1142.7</v>
      </c>
      <c r="E51" s="11">
        <v>1142.7</v>
      </c>
      <c r="F51" s="11">
        <f t="shared" si="0"/>
        <v>47.205353823274265</v>
      </c>
      <c r="G51" s="20">
        <f t="shared" si="1"/>
        <v>100</v>
      </c>
      <c r="H51" s="10">
        <v>1070.3</v>
      </c>
    </row>
    <row r="52" spans="1:8" s="1" customFormat="1" ht="16.5">
      <c r="A52" s="14" t="s">
        <v>77</v>
      </c>
      <c r="B52" s="28" t="s">
        <v>90</v>
      </c>
      <c r="C52" s="11">
        <v>2303.7</v>
      </c>
      <c r="D52" s="11">
        <v>1094.8</v>
      </c>
      <c r="E52" s="11">
        <v>1080.3</v>
      </c>
      <c r="F52" s="11">
        <f t="shared" si="0"/>
        <v>46.89412683943222</v>
      </c>
      <c r="G52" s="20">
        <f t="shared" si="1"/>
        <v>98.6755571793935</v>
      </c>
      <c r="H52" s="10">
        <v>1062</v>
      </c>
    </row>
    <row r="53" spans="1:8" s="8" customFormat="1" ht="16.5">
      <c r="A53" s="22" t="s">
        <v>38</v>
      </c>
      <c r="B53" s="12" t="s">
        <v>39</v>
      </c>
      <c r="C53" s="23">
        <f>SUM(C5+C13+C15+C18+C27+C34+C40+C43+C48+C50)</f>
        <v>521593.7</v>
      </c>
      <c r="D53" s="23">
        <f>SUM(D5+D13+D15+D18+D27+D34+D40+D43+D48+D50)</f>
        <v>296494.19999999995</v>
      </c>
      <c r="E53" s="23">
        <f>SUM(E5+E13+E15+E18+E27+E34+E40+E43+E48+E50)</f>
        <v>251732.8</v>
      </c>
      <c r="F53" s="23">
        <f t="shared" si="0"/>
        <v>48.26223936370397</v>
      </c>
      <c r="G53" s="23">
        <f t="shared" si="1"/>
        <v>84.90311108952554</v>
      </c>
      <c r="H53" s="13">
        <v>237908.2</v>
      </c>
    </row>
    <row r="54" spans="1:8" s="4" customFormat="1" ht="16.5">
      <c r="A54" s="14" t="s">
        <v>20</v>
      </c>
      <c r="B54" s="28" t="s">
        <v>91</v>
      </c>
      <c r="C54" s="11">
        <v>55618.6</v>
      </c>
      <c r="D54" s="11">
        <v>32333.9</v>
      </c>
      <c r="E54" s="11">
        <v>29716.6</v>
      </c>
      <c r="F54" s="58">
        <f t="shared" si="0"/>
        <v>53.42924848881489</v>
      </c>
      <c r="G54" s="58">
        <f t="shared" si="1"/>
        <v>91.90539959608954</v>
      </c>
      <c r="H54" s="21">
        <v>15304.6</v>
      </c>
    </row>
    <row r="55" spans="1:8" s="3" customFormat="1" ht="16.5">
      <c r="A55" s="79" t="s">
        <v>9</v>
      </c>
      <c r="B55" s="79"/>
      <c r="C55" s="23">
        <f>C53</f>
        <v>521593.7</v>
      </c>
      <c r="D55" s="23">
        <f>D53</f>
        <v>296494.19999999995</v>
      </c>
      <c r="E55" s="23">
        <f>E53</f>
        <v>251732.8</v>
      </c>
      <c r="F55" s="56">
        <f t="shared" si="0"/>
        <v>48.26223936370397</v>
      </c>
      <c r="G55" s="56">
        <f t="shared" si="1"/>
        <v>84.90311108952554</v>
      </c>
      <c r="H55" s="13">
        <v>237908.2</v>
      </c>
    </row>
    <row r="56" spans="1:8" s="7" customFormat="1" ht="17.25">
      <c r="A56" s="48" t="s">
        <v>41</v>
      </c>
      <c r="B56" s="24" t="s">
        <v>15</v>
      </c>
      <c r="C56" s="23">
        <f>SUM(Доходы!C41-Расходы!C55)</f>
        <v>-18834.50000000006</v>
      </c>
      <c r="D56" s="23">
        <f>SUM(Доходы!D41-Расходы!D55)</f>
        <v>-26450.29999999993</v>
      </c>
      <c r="E56" s="23">
        <f>SUM(Доходы!E41-Расходы!E55)</f>
        <v>5478.1999999999825</v>
      </c>
      <c r="F56" s="23">
        <f t="shared" si="0"/>
        <v>-29.085985823886833</v>
      </c>
      <c r="G56" s="23">
        <f t="shared" si="1"/>
        <v>-20.71129628019341</v>
      </c>
      <c r="H56" s="25">
        <v>-1829.7</v>
      </c>
    </row>
    <row r="57" spans="1:8" ht="16.5">
      <c r="A57" s="26" t="s">
        <v>50</v>
      </c>
      <c r="B57" s="27" t="s">
        <v>42</v>
      </c>
      <c r="C57" s="23">
        <f>SUM(-C56)</f>
        <v>18834.50000000006</v>
      </c>
      <c r="D57" s="23">
        <f>SUM(-D56)</f>
        <v>26450.29999999993</v>
      </c>
      <c r="E57" s="23">
        <f>SUM(-E56)</f>
        <v>-5478.1999999999825</v>
      </c>
      <c r="F57" s="23">
        <f t="shared" si="0"/>
        <v>-29.085985823886833</v>
      </c>
      <c r="G57" s="23">
        <f t="shared" si="1"/>
        <v>-20.71129628019341</v>
      </c>
      <c r="H57" s="23">
        <v>1829.7</v>
      </c>
    </row>
    <row r="58" spans="1:8" s="2" customFormat="1" ht="18.75">
      <c r="A58" s="9"/>
      <c r="B58" s="9"/>
      <c r="C58" s="9"/>
      <c r="D58" s="9"/>
      <c r="E58" s="9"/>
      <c r="F58" s="9"/>
      <c r="G58" s="9"/>
      <c r="H58" s="9"/>
    </row>
    <row r="59" spans="2:8" ht="12.75">
      <c r="B59"/>
      <c r="C59"/>
      <c r="D59"/>
      <c r="E59"/>
      <c r="F59"/>
      <c r="G59"/>
      <c r="H59"/>
    </row>
    <row r="60" spans="2:8" ht="12" customHeight="1">
      <c r="B60"/>
      <c r="C60"/>
      <c r="D60"/>
      <c r="E60"/>
      <c r="F60"/>
      <c r="G60"/>
      <c r="H60"/>
    </row>
  </sheetData>
  <sheetProtection/>
  <mergeCells count="12">
    <mergeCell ref="F2:G2"/>
    <mergeCell ref="F3:F4"/>
    <mergeCell ref="G3:G4"/>
    <mergeCell ref="C2:D2"/>
    <mergeCell ref="A55:B55"/>
    <mergeCell ref="A1:H1"/>
    <mergeCell ref="A2:A4"/>
    <mergeCell ref="B2:B4"/>
    <mergeCell ref="E2:E4"/>
    <mergeCell ref="H2:H4"/>
    <mergeCell ref="C3:C4"/>
    <mergeCell ref="D3:D4"/>
  </mergeCells>
  <printOptions gridLines="1"/>
  <pageMargins left="0.7" right="0.7" top="0.75" bottom="0.75" header="0.3" footer="0.3"/>
  <pageSetup horizontalDpi="600" verticalDpi="600" orientation="portrait" paperSize="9" scale="6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2017-07-12T05:15:46Z</cp:lastPrinted>
  <dcterms:created xsi:type="dcterms:W3CDTF">2000-06-09T05:06:32Z</dcterms:created>
  <dcterms:modified xsi:type="dcterms:W3CDTF">2017-07-19T06:06:00Z</dcterms:modified>
  <cp:category/>
  <cp:version/>
  <cp:contentType/>
  <cp:contentStatus/>
</cp:coreProperties>
</file>